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8220" tabRatio="774"/>
  </bookViews>
  <sheets>
    <sheet name="HR" sheetId="6" r:id="rId1"/>
    <sheet name="EXP" sheetId="7" r:id="rId2"/>
    <sheet name="Legent" sheetId="8" state="hidden" r:id="rId3"/>
    <sheet name="VAL_R1" sheetId="13" r:id="rId4"/>
    <sheet name="R2" sheetId="9" state="hidden" r:id="rId5"/>
    <sheet name="R3" sheetId="10" state="hidden" r:id="rId6"/>
    <sheet name="R4" sheetId="11" state="hidden" r:id="rId7"/>
    <sheet name="R5" sheetId="12" state="hidden" r:id="rId8"/>
    <sheet name="R6" sheetId="14" state="hidden" r:id="rId9"/>
    <sheet name="R7" sheetId="15" state="hidden" r:id="rId10"/>
    <sheet name="R8" sheetId="16" state="hidden" r:id="rId11"/>
    <sheet name="R9" sheetId="17" state="hidden" r:id="rId12"/>
    <sheet name="R10" sheetId="18" state="hidden" r:id="rId13"/>
    <sheet name="VAL_Changes" sheetId="19" state="hidden" r:id="rId14"/>
    <sheet name="VAL_Drop_Down_Lists" sheetId="20" state="hidden" r:id="rId15"/>
    <sheet name="Parameters" sheetId="21" state="hidden" r:id="rId16"/>
  </sheets>
  <definedNames>
    <definedName name="_xlnm._FilterDatabase" localSheetId="1" hidden="1">EXP!$E$4:$J$500</definedName>
    <definedName name="_xlnm._FilterDatabase" localSheetId="0" hidden="1">HR!$D$3:$K$223</definedName>
    <definedName name="A19A">Legent!$A$19:$A$24</definedName>
    <definedName name="A19B">Legent!$A$19:$A$25</definedName>
    <definedName name="A4A">Legent!$A$4:$A$7</definedName>
    <definedName name="A9A">Legent!$A$9:$A$13</definedName>
    <definedName name="D3A">Legent!$D$3:$D$6</definedName>
    <definedName name="D3D">Legent!$D$3:$D$7</definedName>
    <definedName name="Expend">HR!#REF!</definedName>
    <definedName name="gender">Legent!$A$16:$A$17</definedName>
    <definedName name="HR">#REF!</definedName>
    <definedName name="I14a">VAL_Drop_Down_Lists!$I$14:$I$16</definedName>
    <definedName name="I8a">VAL_Drop_Down_Lists!$I$8:$I$11</definedName>
    <definedName name="sourceofexpend">Legent!$D$4:$D$8</definedName>
    <definedName name="Speciality">HR!#REF!</definedName>
    <definedName name="TypeOfExpend">Legent!$D$10:$D$12</definedName>
    <definedName name="TypeOfResearch">Legent!$D$14:$D$16</definedName>
    <definedName name="الجنس">HR!#REF!</definedName>
    <definedName name="الموظفون">#REF!</definedName>
  </definedNames>
  <calcPr calcId="152511"/>
</workbook>
</file>

<file path=xl/calcChain.xml><?xml version="1.0" encoding="utf-8"?>
<calcChain xmlns="http://schemas.openxmlformats.org/spreadsheetml/2006/main">
  <c r="N41" i="6" l="1"/>
  <c r="L4" i="6"/>
  <c r="M4" i="6"/>
  <c r="N4" i="6"/>
  <c r="L5" i="6"/>
  <c r="M5" i="6"/>
  <c r="N5" i="6" s="1"/>
  <c r="L6" i="6"/>
  <c r="M6" i="6"/>
  <c r="N6" i="6" s="1"/>
  <c r="L7" i="6"/>
  <c r="M7" i="6"/>
  <c r="N7" i="6" s="1"/>
  <c r="L8" i="6"/>
  <c r="M8" i="6"/>
  <c r="N8" i="6"/>
  <c r="L9" i="6"/>
  <c r="M9" i="6"/>
  <c r="N9" i="6" s="1"/>
  <c r="L10" i="6"/>
  <c r="M10" i="6"/>
  <c r="N10" i="6" s="1"/>
  <c r="L11" i="6"/>
  <c r="M11" i="6"/>
  <c r="N11" i="6"/>
  <c r="L12" i="6"/>
  <c r="M12" i="6"/>
  <c r="N12" i="6"/>
  <c r="L13" i="6"/>
  <c r="M13" i="6"/>
  <c r="N13" i="6" s="1"/>
  <c r="L14" i="6"/>
  <c r="M14" i="6"/>
  <c r="N14" i="6" s="1"/>
  <c r="L15" i="6"/>
  <c r="M15" i="6"/>
  <c r="N15" i="6" s="1"/>
  <c r="L16" i="6"/>
  <c r="M16" i="6"/>
  <c r="N16" i="6"/>
  <c r="L17" i="6"/>
  <c r="M17" i="6"/>
  <c r="N17" i="6" s="1"/>
  <c r="L18" i="6"/>
  <c r="M18" i="6"/>
  <c r="N18" i="6" s="1"/>
  <c r="L19" i="6"/>
  <c r="M19" i="6"/>
  <c r="N19" i="6"/>
  <c r="L20" i="6"/>
  <c r="M20" i="6"/>
  <c r="N20" i="6"/>
  <c r="L21" i="6"/>
  <c r="M21" i="6"/>
  <c r="N21" i="6" s="1"/>
  <c r="L22" i="6"/>
  <c r="M22" i="6"/>
  <c r="N22" i="6" s="1"/>
  <c r="L23" i="6"/>
  <c r="M23" i="6"/>
  <c r="N23" i="6" s="1"/>
  <c r="L24" i="6"/>
  <c r="M24" i="6"/>
  <c r="N24" i="6"/>
  <c r="L25" i="6"/>
  <c r="M25" i="6"/>
  <c r="N25" i="6" s="1"/>
  <c r="L26" i="6"/>
  <c r="M26" i="6"/>
  <c r="N26" i="6" s="1"/>
  <c r="L27" i="6"/>
  <c r="M27" i="6"/>
  <c r="N27" i="6"/>
  <c r="L28" i="6"/>
  <c r="M28" i="6"/>
  <c r="N28" i="6"/>
  <c r="L29" i="6"/>
  <c r="M29" i="6"/>
  <c r="N29" i="6" s="1"/>
  <c r="L30" i="6"/>
  <c r="M30" i="6"/>
  <c r="N30" i="6" s="1"/>
  <c r="L31" i="6"/>
  <c r="M31" i="6"/>
  <c r="N31" i="6" s="1"/>
  <c r="L32" i="6"/>
  <c r="M32" i="6"/>
  <c r="N32" i="6"/>
  <c r="L33" i="6"/>
  <c r="M33" i="6"/>
  <c r="N33" i="6" s="1"/>
  <c r="L34" i="6"/>
  <c r="M34" i="6"/>
  <c r="N34" i="6" s="1"/>
  <c r="L35" i="6"/>
  <c r="M35" i="6"/>
  <c r="N35" i="6"/>
  <c r="L36" i="6"/>
  <c r="M36" i="6"/>
  <c r="N36" i="6"/>
  <c r="O37" i="9" l="1"/>
  <c r="AA24" i="18" l="1"/>
  <c r="AB24" i="18" s="1"/>
  <c r="X24" i="18"/>
  <c r="Y24" i="18" s="1"/>
  <c r="U24" i="18"/>
  <c r="V24" i="18" s="1"/>
  <c r="R24" i="18"/>
  <c r="S24" i="18" s="1"/>
  <c r="O24" i="18"/>
  <c r="P24" i="18" s="1"/>
  <c r="AD23" i="18"/>
  <c r="AE23" i="18" s="1"/>
  <c r="AD22" i="18"/>
  <c r="AE22" i="18" s="1"/>
  <c r="AD21" i="18"/>
  <c r="AE21" i="18" s="1"/>
  <c r="AD20" i="18"/>
  <c r="AA18" i="18"/>
  <c r="AB18" i="18" s="1"/>
  <c r="X18" i="18"/>
  <c r="Y18" i="18" s="1"/>
  <c r="U18" i="18"/>
  <c r="V18" i="18" s="1"/>
  <c r="R18" i="18"/>
  <c r="S18" i="18" s="1"/>
  <c r="O18" i="18"/>
  <c r="P18" i="18" s="1"/>
  <c r="AD17" i="18"/>
  <c r="AE17" i="18" s="1"/>
  <c r="AD16" i="18"/>
  <c r="AE16" i="18" s="1"/>
  <c r="AD15" i="18"/>
  <c r="AE15" i="18" s="1"/>
  <c r="AD14" i="18"/>
  <c r="AD8" i="18"/>
  <c r="AA8" i="18"/>
  <c r="X8" i="18"/>
  <c r="U8" i="18"/>
  <c r="R8" i="18"/>
  <c r="O8" i="18"/>
  <c r="AA17" i="17"/>
  <c r="AB17" i="17" s="1"/>
  <c r="X17" i="17"/>
  <c r="Y17" i="17" s="1"/>
  <c r="U17" i="17"/>
  <c r="V17" i="17" s="1"/>
  <c r="R17" i="17"/>
  <c r="S17" i="17" s="1"/>
  <c r="O17" i="17"/>
  <c r="P17" i="17" s="1"/>
  <c r="AD16" i="17"/>
  <c r="AE16" i="17" s="1"/>
  <c r="AD15" i="17"/>
  <c r="AE15" i="17" s="1"/>
  <c r="AD14" i="17"/>
  <c r="AE14" i="17" s="1"/>
  <c r="AD8" i="17"/>
  <c r="AA8" i="17"/>
  <c r="X8" i="17"/>
  <c r="U8" i="17"/>
  <c r="R8" i="17"/>
  <c r="O8" i="17"/>
  <c r="AD22" i="16"/>
  <c r="AE22" i="16" s="1"/>
  <c r="AA21" i="16"/>
  <c r="AB21" i="16" s="1"/>
  <c r="X21" i="16"/>
  <c r="Y21" i="16" s="1"/>
  <c r="U21" i="16"/>
  <c r="V21" i="16" s="1"/>
  <c r="R21" i="16"/>
  <c r="S21" i="16" s="1"/>
  <c r="O21" i="16"/>
  <c r="P21" i="16" s="1"/>
  <c r="AD20" i="16"/>
  <c r="AE20" i="16" s="1"/>
  <c r="AD19" i="16"/>
  <c r="AA18" i="16"/>
  <c r="X18" i="16"/>
  <c r="U18" i="16"/>
  <c r="R18" i="16"/>
  <c r="O18" i="16"/>
  <c r="AD17" i="16"/>
  <c r="AE17" i="16" s="1"/>
  <c r="AD16" i="16"/>
  <c r="AE16" i="16" s="1"/>
  <c r="AD15" i="16"/>
  <c r="AE15" i="16" s="1"/>
  <c r="AD14" i="16"/>
  <c r="AD8" i="16"/>
  <c r="AA8" i="16"/>
  <c r="X8" i="16"/>
  <c r="U8" i="16"/>
  <c r="R8" i="16"/>
  <c r="O8" i="16"/>
  <c r="AA20" i="15"/>
  <c r="AB20" i="15" s="1"/>
  <c r="X20" i="15"/>
  <c r="Y20" i="15" s="1"/>
  <c r="U20" i="15"/>
  <c r="V20" i="15" s="1"/>
  <c r="R20" i="15"/>
  <c r="S20" i="15" s="1"/>
  <c r="O20" i="15"/>
  <c r="P20" i="15" s="1"/>
  <c r="AD19" i="15"/>
  <c r="AE19" i="15" s="1"/>
  <c r="AD18" i="15"/>
  <c r="AE18" i="15" s="1"/>
  <c r="AD17" i="15"/>
  <c r="AE17" i="15" s="1"/>
  <c r="AD16" i="15"/>
  <c r="AE16" i="15" s="1"/>
  <c r="AD15" i="15"/>
  <c r="AE15" i="15" s="1"/>
  <c r="AD14" i="15"/>
  <c r="AE14" i="15" s="1"/>
  <c r="AD8" i="15"/>
  <c r="AA8" i="15"/>
  <c r="X8" i="15"/>
  <c r="U8" i="15"/>
  <c r="R8" i="15"/>
  <c r="O8" i="15"/>
  <c r="O8" i="14"/>
  <c r="Y18" i="16" l="1"/>
  <c r="X23" i="16" s="1"/>
  <c r="Y23" i="16" s="1"/>
  <c r="O23" i="16"/>
  <c r="P23" i="16" s="1"/>
  <c r="S18" i="16"/>
  <c r="R23" i="16" s="1"/>
  <c r="S23" i="16" s="1"/>
  <c r="AE19" i="16"/>
  <c r="P18" i="16"/>
  <c r="V18" i="16"/>
  <c r="U23" i="16" s="1"/>
  <c r="V23" i="16" s="1"/>
  <c r="AB18" i="16"/>
  <c r="AA23" i="16" s="1"/>
  <c r="AB23" i="16" s="1"/>
  <c r="AE14" i="18"/>
  <c r="AD18" i="18" s="1"/>
  <c r="AE18" i="18" s="1"/>
  <c r="AE20" i="18"/>
  <c r="AD24" i="18" s="1"/>
  <c r="AE24" i="18" s="1"/>
  <c r="AD20" i="15"/>
  <c r="AE20" i="15" s="1"/>
  <c r="AD18" i="16"/>
  <c r="AE14" i="16"/>
  <c r="AD17" i="17"/>
  <c r="AE17" i="17" s="1"/>
  <c r="AD21" i="16" l="1"/>
  <c r="AE21" i="16" s="1"/>
  <c r="AE18" i="16"/>
  <c r="AD23" i="16" l="1"/>
  <c r="AE23" i="16" s="1"/>
  <c r="X30" i="12" l="1"/>
  <c r="X29" i="12"/>
  <c r="X27" i="12"/>
  <c r="X26" i="12"/>
  <c r="X25" i="12"/>
  <c r="X24" i="12"/>
  <c r="R30" i="12"/>
  <c r="R29" i="12"/>
  <c r="R27" i="12"/>
  <c r="R26" i="12"/>
  <c r="R25" i="12"/>
  <c r="R24" i="12"/>
  <c r="O30" i="12"/>
  <c r="O29" i="12"/>
  <c r="O27" i="12"/>
  <c r="O26" i="12"/>
  <c r="O25" i="12"/>
  <c r="O24" i="12"/>
  <c r="U30" i="12"/>
  <c r="U29" i="12"/>
  <c r="U27" i="12"/>
  <c r="U26" i="12"/>
  <c r="U25" i="12"/>
  <c r="U24" i="12"/>
  <c r="U20" i="12"/>
  <c r="U19" i="12"/>
  <c r="U17" i="12"/>
  <c r="U16" i="12"/>
  <c r="U15" i="12"/>
  <c r="U14" i="12"/>
  <c r="X20" i="12"/>
  <c r="X19" i="12"/>
  <c r="X17" i="12"/>
  <c r="X16" i="12"/>
  <c r="X15" i="12"/>
  <c r="X14" i="12"/>
  <c r="R20" i="12"/>
  <c r="R19" i="12"/>
  <c r="R17" i="12"/>
  <c r="R16" i="12"/>
  <c r="R15" i="12"/>
  <c r="R14" i="12"/>
  <c r="O20" i="12"/>
  <c r="O19" i="12"/>
  <c r="O17" i="12"/>
  <c r="O16" i="12"/>
  <c r="O15" i="12"/>
  <c r="O14" i="12"/>
  <c r="U14" i="11"/>
  <c r="U24" i="11" l="1"/>
  <c r="X25" i="11"/>
  <c r="X24" i="11"/>
  <c r="X23" i="11"/>
  <c r="X22" i="11"/>
  <c r="X21" i="11"/>
  <c r="X18" i="11"/>
  <c r="X17" i="11"/>
  <c r="X16" i="11"/>
  <c r="X15" i="11"/>
  <c r="X14" i="11"/>
  <c r="U18" i="11"/>
  <c r="U17" i="11"/>
  <c r="U16" i="11"/>
  <c r="U15" i="11"/>
  <c r="R25" i="11"/>
  <c r="R24" i="11"/>
  <c r="R23" i="11"/>
  <c r="R22" i="11"/>
  <c r="R21" i="11"/>
  <c r="R18" i="11"/>
  <c r="R17" i="11"/>
  <c r="R16" i="11"/>
  <c r="R15" i="11"/>
  <c r="R14" i="11"/>
  <c r="O25" i="11"/>
  <c r="O24" i="11"/>
  <c r="O23" i="11"/>
  <c r="O22" i="11"/>
  <c r="O21" i="11"/>
  <c r="O18" i="11"/>
  <c r="O17" i="11"/>
  <c r="O16" i="11"/>
  <c r="O15" i="11"/>
  <c r="O14" i="11"/>
  <c r="U25" i="11"/>
  <c r="U23" i="11"/>
  <c r="U22" i="11"/>
  <c r="U21" i="11"/>
  <c r="O14" i="9"/>
  <c r="U14" i="10" s="1"/>
  <c r="AA37" i="10"/>
  <c r="AA36" i="10"/>
  <c r="AA35" i="10"/>
  <c r="AA32" i="10"/>
  <c r="X37" i="10"/>
  <c r="X36" i="10"/>
  <c r="X35" i="10"/>
  <c r="X32" i="10"/>
  <c r="R37" i="10"/>
  <c r="R36" i="10"/>
  <c r="R35" i="10"/>
  <c r="R32" i="10"/>
  <c r="O37" i="10"/>
  <c r="O36" i="10"/>
  <c r="O35" i="10"/>
  <c r="O32" i="10"/>
  <c r="AA31" i="10"/>
  <c r="AA30" i="10"/>
  <c r="AA20" i="10"/>
  <c r="X31" i="10"/>
  <c r="X30" i="10"/>
  <c r="X20" i="10"/>
  <c r="R31" i="10"/>
  <c r="R30" i="10"/>
  <c r="R21" i="10"/>
  <c r="O31" i="10"/>
  <c r="O30" i="10"/>
  <c r="O21" i="10"/>
  <c r="AA21" i="10"/>
  <c r="AA19" i="10"/>
  <c r="AA16" i="10"/>
  <c r="X21" i="10"/>
  <c r="X19" i="10"/>
  <c r="X16" i="10"/>
  <c r="O14" i="10"/>
  <c r="O15" i="10"/>
  <c r="R20" i="10"/>
  <c r="R19" i="10"/>
  <c r="O20" i="10"/>
  <c r="O19" i="10"/>
  <c r="O16" i="10"/>
  <c r="AA15" i="10"/>
  <c r="AA14" i="10"/>
  <c r="X15" i="10"/>
  <c r="X14" i="10"/>
  <c r="R16" i="10"/>
  <c r="R15" i="10"/>
  <c r="R14" i="10"/>
  <c r="U37" i="10" l="1"/>
  <c r="AD37" i="10" s="1"/>
  <c r="AE37" i="10" s="1"/>
  <c r="AA73" i="12"/>
  <c r="AB73" i="12" s="1"/>
  <c r="X73" i="12"/>
  <c r="Y73" i="12" s="1"/>
  <c r="U73" i="12"/>
  <c r="V73" i="12" s="1"/>
  <c r="R73" i="12"/>
  <c r="S73" i="12" s="1"/>
  <c r="O73" i="12"/>
  <c r="P73" i="12" s="1"/>
  <c r="AA71" i="12"/>
  <c r="AB71" i="12" s="1"/>
  <c r="X71" i="12"/>
  <c r="Y71" i="12" s="1"/>
  <c r="U71" i="12"/>
  <c r="V71" i="12" s="1"/>
  <c r="R71" i="12"/>
  <c r="S71" i="12" s="1"/>
  <c r="O71" i="12"/>
  <c r="P71" i="12" s="1"/>
  <c r="AA70" i="12"/>
  <c r="AB70" i="12" s="1"/>
  <c r="X70" i="12"/>
  <c r="Y70" i="12" s="1"/>
  <c r="U70" i="12"/>
  <c r="V70" i="12" s="1"/>
  <c r="R70" i="12"/>
  <c r="S70" i="12" s="1"/>
  <c r="O70" i="12"/>
  <c r="P70" i="12" s="1"/>
  <c r="AA68" i="12"/>
  <c r="AB68" i="12" s="1"/>
  <c r="X68" i="12"/>
  <c r="Y68" i="12" s="1"/>
  <c r="U68" i="12"/>
  <c r="V68" i="12" s="1"/>
  <c r="R68" i="12"/>
  <c r="S68" i="12" s="1"/>
  <c r="O68" i="12"/>
  <c r="P68" i="12" s="1"/>
  <c r="AA67" i="12"/>
  <c r="AB67" i="12" s="1"/>
  <c r="X67" i="12"/>
  <c r="Y67" i="12" s="1"/>
  <c r="U67" i="12"/>
  <c r="V67" i="12" s="1"/>
  <c r="R67" i="12"/>
  <c r="S67" i="12" s="1"/>
  <c r="O67" i="12"/>
  <c r="P67" i="12" s="1"/>
  <c r="AA66" i="12"/>
  <c r="AB66" i="12" s="1"/>
  <c r="X66" i="12"/>
  <c r="Y66" i="12" s="1"/>
  <c r="U66" i="12"/>
  <c r="V66" i="12" s="1"/>
  <c r="R66" i="12"/>
  <c r="S66" i="12" s="1"/>
  <c r="O66" i="12"/>
  <c r="P66" i="12" s="1"/>
  <c r="AA65" i="12"/>
  <c r="AB65" i="12" s="1"/>
  <c r="X65" i="12"/>
  <c r="Y65" i="12" s="1"/>
  <c r="U65" i="12"/>
  <c r="V65" i="12" s="1"/>
  <c r="R65" i="12"/>
  <c r="S65" i="12" s="1"/>
  <c r="O65" i="12"/>
  <c r="P65" i="12" s="1"/>
  <c r="AD63" i="12"/>
  <c r="AE63" i="12" s="1"/>
  <c r="AA62" i="12"/>
  <c r="AB62" i="12" s="1"/>
  <c r="X62" i="12"/>
  <c r="Y62" i="12" s="1"/>
  <c r="U62" i="12"/>
  <c r="V62" i="12" s="1"/>
  <c r="R62" i="12"/>
  <c r="S62" i="12" s="1"/>
  <c r="O62" i="12"/>
  <c r="P62" i="12" s="1"/>
  <c r="AD61" i="12"/>
  <c r="AE61" i="12" s="1"/>
  <c r="AD60" i="12"/>
  <c r="AE60" i="12" s="1"/>
  <c r="AA59" i="12"/>
  <c r="AB59" i="12" s="1"/>
  <c r="X59" i="12"/>
  <c r="Y59" i="12" s="1"/>
  <c r="U59" i="12"/>
  <c r="V59" i="12" s="1"/>
  <c r="R59" i="12"/>
  <c r="S59" i="12" s="1"/>
  <c r="O59" i="12"/>
  <c r="P59" i="12" s="1"/>
  <c r="AD58" i="12"/>
  <c r="AE58" i="12" s="1"/>
  <c r="AD57" i="12"/>
  <c r="AE57" i="12" s="1"/>
  <c r="AD56" i="12"/>
  <c r="AE56" i="12" s="1"/>
  <c r="AD55" i="12"/>
  <c r="AE55" i="12" s="1"/>
  <c r="AD53" i="12"/>
  <c r="AA52" i="12"/>
  <c r="X52" i="12"/>
  <c r="U52" i="12"/>
  <c r="R52" i="12"/>
  <c r="O52" i="12"/>
  <c r="AD51" i="12"/>
  <c r="AD50" i="12"/>
  <c r="AA49" i="12"/>
  <c r="X49" i="12"/>
  <c r="U49" i="12"/>
  <c r="R49" i="12"/>
  <c r="O49" i="12"/>
  <c r="AD48" i="12"/>
  <c r="AD47" i="12"/>
  <c r="AD46" i="12"/>
  <c r="AE46" i="12" s="1"/>
  <c r="AD45" i="12"/>
  <c r="AE45" i="12" s="1"/>
  <c r="AA42" i="12"/>
  <c r="AB42" i="12" s="1"/>
  <c r="X42" i="12"/>
  <c r="Y42" i="12" s="1"/>
  <c r="U42" i="12"/>
  <c r="V42" i="12" s="1"/>
  <c r="R42" i="12"/>
  <c r="S42" i="12" s="1"/>
  <c r="O42" i="12"/>
  <c r="P42" i="12" s="1"/>
  <c r="AA40" i="12"/>
  <c r="AB40" i="12" s="1"/>
  <c r="X40" i="12"/>
  <c r="Y40" i="12" s="1"/>
  <c r="U40" i="12"/>
  <c r="V40" i="12" s="1"/>
  <c r="R40" i="12"/>
  <c r="S40" i="12" s="1"/>
  <c r="O40" i="12"/>
  <c r="P40" i="12" s="1"/>
  <c r="AA39" i="12"/>
  <c r="AB39" i="12" s="1"/>
  <c r="X39" i="12"/>
  <c r="Y39" i="12" s="1"/>
  <c r="U39" i="12"/>
  <c r="V39" i="12" s="1"/>
  <c r="R39" i="12"/>
  <c r="S39" i="12" s="1"/>
  <c r="O39" i="12"/>
  <c r="P39" i="12" s="1"/>
  <c r="AA37" i="12"/>
  <c r="AB37" i="12" s="1"/>
  <c r="X37" i="12"/>
  <c r="Y37" i="12" s="1"/>
  <c r="U37" i="12"/>
  <c r="V37" i="12" s="1"/>
  <c r="R37" i="12"/>
  <c r="S37" i="12" s="1"/>
  <c r="O37" i="12"/>
  <c r="P37" i="12" s="1"/>
  <c r="AA36" i="12"/>
  <c r="AB36" i="12" s="1"/>
  <c r="X36" i="12"/>
  <c r="Y36" i="12" s="1"/>
  <c r="U36" i="12"/>
  <c r="V36" i="12" s="1"/>
  <c r="R36" i="12"/>
  <c r="S36" i="12" s="1"/>
  <c r="O36" i="12"/>
  <c r="P36" i="12" s="1"/>
  <c r="AA35" i="12"/>
  <c r="AB35" i="12" s="1"/>
  <c r="X35" i="12"/>
  <c r="Y35" i="12" s="1"/>
  <c r="U35" i="12"/>
  <c r="V35" i="12" s="1"/>
  <c r="R35" i="12"/>
  <c r="S35" i="12" s="1"/>
  <c r="O35" i="12"/>
  <c r="P35" i="12" s="1"/>
  <c r="AA34" i="12"/>
  <c r="AB34" i="12" s="1"/>
  <c r="X34" i="12"/>
  <c r="Y34" i="12" s="1"/>
  <c r="U34" i="12"/>
  <c r="V34" i="12" s="1"/>
  <c r="R34" i="12"/>
  <c r="S34" i="12" s="1"/>
  <c r="O34" i="12"/>
  <c r="P34" i="12" s="1"/>
  <c r="AD32" i="12"/>
  <c r="AE32" i="12" s="1"/>
  <c r="AA31" i="12"/>
  <c r="AB31" i="12" s="1"/>
  <c r="X31" i="12"/>
  <c r="Y31" i="12" s="1"/>
  <c r="U31" i="12"/>
  <c r="V31" i="12" s="1"/>
  <c r="R31" i="12"/>
  <c r="S31" i="12" s="1"/>
  <c r="O31" i="12"/>
  <c r="P31" i="12" s="1"/>
  <c r="AD30" i="12"/>
  <c r="AE30" i="12" s="1"/>
  <c r="AD29" i="12"/>
  <c r="AE29" i="12" s="1"/>
  <c r="AA28" i="12"/>
  <c r="X28" i="12"/>
  <c r="U28" i="12"/>
  <c r="R28" i="12"/>
  <c r="O28" i="12"/>
  <c r="AD27" i="12"/>
  <c r="AE27" i="12" s="1"/>
  <c r="AD26" i="12"/>
  <c r="AE26" i="12" s="1"/>
  <c r="AD25" i="12"/>
  <c r="AE25" i="12" s="1"/>
  <c r="AD24" i="12"/>
  <c r="AD22" i="12"/>
  <c r="AA21" i="12"/>
  <c r="X21" i="12"/>
  <c r="U21" i="12"/>
  <c r="V21" i="12" s="1"/>
  <c r="R21" i="12"/>
  <c r="O21" i="12"/>
  <c r="AD20" i="12"/>
  <c r="AD19" i="12"/>
  <c r="AA18" i="12"/>
  <c r="X18" i="12"/>
  <c r="U18" i="12"/>
  <c r="R18" i="12"/>
  <c r="O18" i="12"/>
  <c r="AD17" i="12"/>
  <c r="AD16" i="12"/>
  <c r="AD15" i="12"/>
  <c r="AD14" i="12"/>
  <c r="AD8" i="12"/>
  <c r="AA8" i="12"/>
  <c r="X8" i="12"/>
  <c r="U8" i="12"/>
  <c r="R8" i="12"/>
  <c r="O8" i="12"/>
  <c r="AA55" i="11"/>
  <c r="AB55" i="11" s="1"/>
  <c r="X55" i="11"/>
  <c r="Y55" i="11" s="1"/>
  <c r="U55" i="11"/>
  <c r="V55" i="11" s="1"/>
  <c r="R55" i="11"/>
  <c r="S55" i="11" s="1"/>
  <c r="O55" i="11"/>
  <c r="P55" i="11" s="1"/>
  <c r="AA54" i="11"/>
  <c r="AB54" i="11" s="1"/>
  <c r="X54" i="11"/>
  <c r="Y54" i="11" s="1"/>
  <c r="U54" i="11"/>
  <c r="V54" i="11" s="1"/>
  <c r="R54" i="11"/>
  <c r="S54" i="11" s="1"/>
  <c r="O54" i="11"/>
  <c r="P54" i="11" s="1"/>
  <c r="AA53" i="11"/>
  <c r="AB53" i="11" s="1"/>
  <c r="X53" i="11"/>
  <c r="Y53" i="11" s="1"/>
  <c r="U53" i="11"/>
  <c r="V53" i="11" s="1"/>
  <c r="R53" i="11"/>
  <c r="S53" i="11" s="1"/>
  <c r="O53" i="11"/>
  <c r="P53" i="11" s="1"/>
  <c r="AA52" i="11"/>
  <c r="AB52" i="11" s="1"/>
  <c r="X52" i="11"/>
  <c r="Y52" i="11" s="1"/>
  <c r="U52" i="11"/>
  <c r="V52" i="11" s="1"/>
  <c r="R52" i="11"/>
  <c r="S52" i="11" s="1"/>
  <c r="O52" i="11"/>
  <c r="P52" i="11" s="1"/>
  <c r="AA51" i="11"/>
  <c r="AB51" i="11" s="1"/>
  <c r="X51" i="11"/>
  <c r="Y51" i="11" s="1"/>
  <c r="R51" i="11"/>
  <c r="S51" i="11" s="1"/>
  <c r="O51" i="11"/>
  <c r="P51" i="11" s="1"/>
  <c r="AA50" i="11"/>
  <c r="AB50" i="11" s="1"/>
  <c r="X50" i="11"/>
  <c r="Y50" i="11" s="1"/>
  <c r="R50" i="11"/>
  <c r="S50" i="11" s="1"/>
  <c r="O50" i="11"/>
  <c r="P50" i="11" s="1"/>
  <c r="AA49" i="11"/>
  <c r="AB49" i="11" s="1"/>
  <c r="X49" i="11"/>
  <c r="Y49" i="11" s="1"/>
  <c r="U49" i="11"/>
  <c r="V49" i="11" s="1"/>
  <c r="R49" i="11"/>
  <c r="S49" i="11" s="1"/>
  <c r="O49" i="11"/>
  <c r="P49" i="11" s="1"/>
  <c r="AD48" i="11"/>
  <c r="AE48" i="11" s="1"/>
  <c r="AD47" i="11"/>
  <c r="AE47" i="11" s="1"/>
  <c r="AD46" i="11"/>
  <c r="AE46" i="11" s="1"/>
  <c r="AD45" i="11"/>
  <c r="AE45" i="11" s="1"/>
  <c r="AD44" i="11"/>
  <c r="AE44" i="11" s="1"/>
  <c r="AD43" i="11"/>
  <c r="AA42" i="11"/>
  <c r="AB42" i="11" s="1"/>
  <c r="X42" i="11"/>
  <c r="Y42" i="11" s="1"/>
  <c r="R42" i="11"/>
  <c r="S42" i="11" s="1"/>
  <c r="O42" i="11"/>
  <c r="P42" i="11" s="1"/>
  <c r="AD41" i="11"/>
  <c r="AE41" i="11" s="1"/>
  <c r="AD40" i="11"/>
  <c r="AD39" i="11"/>
  <c r="AE39" i="11" s="1"/>
  <c r="AD38" i="11"/>
  <c r="AA33" i="11"/>
  <c r="AB33" i="11" s="1"/>
  <c r="X33" i="11"/>
  <c r="Y33" i="11" s="1"/>
  <c r="U33" i="11"/>
  <c r="V33" i="11" s="1"/>
  <c r="R33" i="11"/>
  <c r="S33" i="11" s="1"/>
  <c r="O33" i="11"/>
  <c r="P33" i="11" s="1"/>
  <c r="AA32" i="11"/>
  <c r="AB32" i="11" s="1"/>
  <c r="X32" i="11"/>
  <c r="Y32" i="11" s="1"/>
  <c r="U32" i="11"/>
  <c r="V32" i="11" s="1"/>
  <c r="R32" i="11"/>
  <c r="S32" i="11" s="1"/>
  <c r="O32" i="11"/>
  <c r="P32" i="11" s="1"/>
  <c r="AA31" i="11"/>
  <c r="AB31" i="11" s="1"/>
  <c r="X31" i="11"/>
  <c r="Y31" i="11" s="1"/>
  <c r="U31" i="11"/>
  <c r="V31" i="11" s="1"/>
  <c r="R31" i="11"/>
  <c r="S31" i="11" s="1"/>
  <c r="O31" i="11"/>
  <c r="P31" i="11" s="1"/>
  <c r="AA30" i="11"/>
  <c r="AB30" i="11" s="1"/>
  <c r="X30" i="11"/>
  <c r="Y30" i="11" s="1"/>
  <c r="U30" i="11"/>
  <c r="V30" i="11" s="1"/>
  <c r="R30" i="11"/>
  <c r="S30" i="11" s="1"/>
  <c r="O30" i="11"/>
  <c r="P30" i="11" s="1"/>
  <c r="AA29" i="11"/>
  <c r="AB29" i="11" s="1"/>
  <c r="X29" i="11"/>
  <c r="Y29" i="11" s="1"/>
  <c r="U29" i="11"/>
  <c r="V29" i="11" s="1"/>
  <c r="R29" i="11"/>
  <c r="S29" i="11" s="1"/>
  <c r="O29" i="11"/>
  <c r="P29" i="11" s="1"/>
  <c r="AA28" i="11"/>
  <c r="AB28" i="11" s="1"/>
  <c r="X28" i="11"/>
  <c r="Y28" i="11" s="1"/>
  <c r="U28" i="11"/>
  <c r="V28" i="11" s="1"/>
  <c r="R28" i="11"/>
  <c r="S28" i="11" s="1"/>
  <c r="O28" i="11"/>
  <c r="P28" i="11" s="1"/>
  <c r="AA27" i="11"/>
  <c r="AB27" i="11" s="1"/>
  <c r="X27" i="11"/>
  <c r="Y27" i="11" s="1"/>
  <c r="U27" i="11"/>
  <c r="V27" i="11" s="1"/>
  <c r="R27" i="11"/>
  <c r="S27" i="11" s="1"/>
  <c r="O27" i="11"/>
  <c r="P27" i="11" s="1"/>
  <c r="AD26" i="11"/>
  <c r="AE26" i="11" s="1"/>
  <c r="AD25" i="11"/>
  <c r="AE25" i="11" s="1"/>
  <c r="AD24" i="11"/>
  <c r="AE24" i="11" s="1"/>
  <c r="AD23" i="11"/>
  <c r="AE23" i="11" s="1"/>
  <c r="AD22" i="11"/>
  <c r="AE22" i="11" s="1"/>
  <c r="AD21" i="11"/>
  <c r="AA20" i="11"/>
  <c r="AB20" i="11" s="1"/>
  <c r="X20" i="11"/>
  <c r="Y20" i="11" s="1"/>
  <c r="U20" i="11"/>
  <c r="V20" i="11" s="1"/>
  <c r="R20" i="11"/>
  <c r="S20" i="11" s="1"/>
  <c r="O20" i="11"/>
  <c r="P20" i="11" s="1"/>
  <c r="AD19" i="11"/>
  <c r="AE19" i="11" s="1"/>
  <c r="AD18" i="11"/>
  <c r="AD17" i="11"/>
  <c r="AE17" i="11" s="1"/>
  <c r="AD16" i="11"/>
  <c r="AD15" i="11"/>
  <c r="AE15" i="11" s="1"/>
  <c r="AD14" i="11"/>
  <c r="AD8" i="11"/>
  <c r="AA8" i="11"/>
  <c r="X8" i="11"/>
  <c r="U8" i="11"/>
  <c r="R8" i="11"/>
  <c r="O8" i="11"/>
  <c r="AA43" i="10"/>
  <c r="AB43" i="10" s="1"/>
  <c r="X43" i="10"/>
  <c r="Y43" i="10" s="1"/>
  <c r="U43" i="10"/>
  <c r="V43" i="10" s="1"/>
  <c r="R43" i="10"/>
  <c r="S43" i="10" s="1"/>
  <c r="O43" i="10"/>
  <c r="P43" i="10" s="1"/>
  <c r="AA42" i="10"/>
  <c r="AB42" i="10" s="1"/>
  <c r="X42" i="10"/>
  <c r="Y42" i="10" s="1"/>
  <c r="R42" i="10"/>
  <c r="S42" i="10" s="1"/>
  <c r="O42" i="10"/>
  <c r="P42" i="10" s="1"/>
  <c r="AA41" i="10"/>
  <c r="AB41" i="10" s="1"/>
  <c r="X41" i="10"/>
  <c r="Y41" i="10" s="1"/>
  <c r="R41" i="10"/>
  <c r="S41" i="10" s="1"/>
  <c r="O41" i="10"/>
  <c r="P41" i="10" s="1"/>
  <c r="AA40" i="10"/>
  <c r="AB40" i="10" s="1"/>
  <c r="X40" i="10"/>
  <c r="Y40" i="10" s="1"/>
  <c r="R40" i="10"/>
  <c r="S40" i="10" s="1"/>
  <c r="O40" i="10"/>
  <c r="P40" i="10" s="1"/>
  <c r="AA39" i="10"/>
  <c r="AB39" i="10" s="1"/>
  <c r="X39" i="10"/>
  <c r="Y39" i="10" s="1"/>
  <c r="R39" i="10"/>
  <c r="S39" i="10" s="1"/>
  <c r="O39" i="10"/>
  <c r="P39" i="10" s="1"/>
  <c r="AD38" i="10"/>
  <c r="AE38" i="10" s="1"/>
  <c r="AA34" i="10"/>
  <c r="AB34" i="10" s="1"/>
  <c r="X34" i="10"/>
  <c r="Y34" i="10" s="1"/>
  <c r="R34" i="10"/>
  <c r="S34" i="10" s="1"/>
  <c r="O34" i="10"/>
  <c r="P34" i="10" s="1"/>
  <c r="AD33" i="10"/>
  <c r="AE33" i="10" s="1"/>
  <c r="AA27" i="10"/>
  <c r="AB27" i="10" s="1"/>
  <c r="X27" i="10"/>
  <c r="Y27" i="10" s="1"/>
  <c r="U27" i="10"/>
  <c r="V27" i="10" s="1"/>
  <c r="R27" i="10"/>
  <c r="S27" i="10" s="1"/>
  <c r="O27" i="10"/>
  <c r="P27" i="10" s="1"/>
  <c r="AA26" i="10"/>
  <c r="AB26" i="10" s="1"/>
  <c r="X26" i="10"/>
  <c r="Y26" i="10" s="1"/>
  <c r="R26" i="10"/>
  <c r="S26" i="10" s="1"/>
  <c r="O26" i="10"/>
  <c r="P26" i="10" s="1"/>
  <c r="AA25" i="10"/>
  <c r="AB25" i="10" s="1"/>
  <c r="X25" i="10"/>
  <c r="Y25" i="10" s="1"/>
  <c r="R25" i="10"/>
  <c r="S25" i="10" s="1"/>
  <c r="O25" i="10"/>
  <c r="P25" i="10" s="1"/>
  <c r="AA24" i="10"/>
  <c r="AB24" i="10" s="1"/>
  <c r="X24" i="10"/>
  <c r="Y24" i="10" s="1"/>
  <c r="R24" i="10"/>
  <c r="S24" i="10" s="1"/>
  <c r="O24" i="10"/>
  <c r="P24" i="10" s="1"/>
  <c r="AA23" i="10"/>
  <c r="AB23" i="10" s="1"/>
  <c r="X23" i="10"/>
  <c r="Y23" i="10" s="1"/>
  <c r="R23" i="10"/>
  <c r="S23" i="10" s="1"/>
  <c r="O23" i="10"/>
  <c r="P23" i="10" s="1"/>
  <c r="AD22" i="10"/>
  <c r="AE22" i="10" s="1"/>
  <c r="AA18" i="10"/>
  <c r="AB18" i="10" s="1"/>
  <c r="X18" i="10"/>
  <c r="Y18" i="10" s="1"/>
  <c r="R18" i="10"/>
  <c r="S18" i="10" s="1"/>
  <c r="O18" i="10"/>
  <c r="P18" i="10" s="1"/>
  <c r="AD17" i="10"/>
  <c r="AE17" i="10" s="1"/>
  <c r="AD14" i="10"/>
  <c r="AE14" i="10" s="1"/>
  <c r="AD8" i="10"/>
  <c r="AA8" i="10"/>
  <c r="X8" i="10"/>
  <c r="U8" i="10"/>
  <c r="R8" i="10"/>
  <c r="O8" i="10"/>
  <c r="O21" i="9"/>
  <c r="U21" i="10" s="1"/>
  <c r="AD21" i="10" s="1"/>
  <c r="AE21" i="10" s="1"/>
  <c r="O20" i="9"/>
  <c r="U20" i="10" s="1"/>
  <c r="AD20" i="10" s="1"/>
  <c r="AE20" i="10" s="1"/>
  <c r="O19" i="9"/>
  <c r="U19" i="10" s="1"/>
  <c r="U24" i="10" s="1"/>
  <c r="V24" i="10" s="1"/>
  <c r="O16" i="9"/>
  <c r="U16" i="10" s="1"/>
  <c r="O15" i="9"/>
  <c r="U15" i="10" s="1"/>
  <c r="O8" i="9"/>
  <c r="O27" i="9"/>
  <c r="P27" i="9" s="1"/>
  <c r="O43" i="9"/>
  <c r="P43" i="9" s="1"/>
  <c r="U18" i="10" l="1"/>
  <c r="V18" i="10" s="1"/>
  <c r="U26" i="10"/>
  <c r="V26" i="10" s="1"/>
  <c r="U23" i="10"/>
  <c r="V23" i="10" s="1"/>
  <c r="AD15" i="10"/>
  <c r="AE15" i="10" s="1"/>
  <c r="AD19" i="10"/>
  <c r="AE19" i="10" s="1"/>
  <c r="AD23" i="10" s="1"/>
  <c r="AE23" i="10" s="1"/>
  <c r="U25" i="10"/>
  <c r="V25" i="10" s="1"/>
  <c r="AD16" i="10"/>
  <c r="AE16" i="10" s="1"/>
  <c r="AD31" i="12"/>
  <c r="AE31" i="12" s="1"/>
  <c r="AE15" i="12"/>
  <c r="AE17" i="12"/>
  <c r="S18" i="12"/>
  <c r="Y18" i="12"/>
  <c r="AE20" i="12"/>
  <c r="S21" i="12"/>
  <c r="Y21" i="12"/>
  <c r="X41" i="12" s="1"/>
  <c r="AE24" i="12"/>
  <c r="AD28" i="12" s="1"/>
  <c r="P28" i="12"/>
  <c r="V28" i="12"/>
  <c r="AB28" i="12"/>
  <c r="AA33" i="12" s="1"/>
  <c r="AE48" i="12"/>
  <c r="AD68" i="12" s="1"/>
  <c r="Y49" i="12"/>
  <c r="X69" i="12" s="1"/>
  <c r="AE51" i="12"/>
  <c r="AD71" i="12" s="1"/>
  <c r="Y52" i="12"/>
  <c r="X72" i="12" s="1"/>
  <c r="X64" i="12"/>
  <c r="Y64" i="12" s="1"/>
  <c r="AD65" i="12"/>
  <c r="AE65" i="12" s="1"/>
  <c r="U41" i="12"/>
  <c r="V41" i="12" s="1"/>
  <c r="P49" i="12"/>
  <c r="O69" i="12" s="1"/>
  <c r="AB49" i="12"/>
  <c r="AA69" i="12" s="1"/>
  <c r="P52" i="12"/>
  <c r="O72" i="12" s="1"/>
  <c r="AB52" i="12"/>
  <c r="AA72" i="12" s="1"/>
  <c r="O64" i="12"/>
  <c r="AA64" i="12"/>
  <c r="AE14" i="12"/>
  <c r="AE16" i="12"/>
  <c r="P18" i="12"/>
  <c r="V18" i="12"/>
  <c r="U23" i="12" s="1"/>
  <c r="AB18" i="12"/>
  <c r="AE19" i="12"/>
  <c r="P21" i="12"/>
  <c r="O41" i="12" s="1"/>
  <c r="AB21" i="12"/>
  <c r="AA41" i="12" s="1"/>
  <c r="AE22" i="12"/>
  <c r="S28" i="12"/>
  <c r="Y28" i="12"/>
  <c r="X33" i="12" s="1"/>
  <c r="S49" i="12"/>
  <c r="R69" i="12" s="1"/>
  <c r="S52" i="12"/>
  <c r="R72" i="12" s="1"/>
  <c r="P64" i="12"/>
  <c r="AB64" i="12"/>
  <c r="R64" i="12"/>
  <c r="S64" i="12" s="1"/>
  <c r="AD66" i="12"/>
  <c r="AE66" i="12" s="1"/>
  <c r="AE47" i="12"/>
  <c r="V49" i="12"/>
  <c r="U69" i="12" s="1"/>
  <c r="AE50" i="12"/>
  <c r="AD70" i="12" s="1"/>
  <c r="V52" i="12"/>
  <c r="U72" i="12" s="1"/>
  <c r="AE53" i="12"/>
  <c r="AD73" i="12" s="1"/>
  <c r="AD59" i="12"/>
  <c r="AD62" i="12"/>
  <c r="AE62" i="12" s="1"/>
  <c r="U64" i="12"/>
  <c r="V64" i="12" s="1"/>
  <c r="O34" i="11"/>
  <c r="P34" i="11" s="1"/>
  <c r="U34" i="11"/>
  <c r="V34" i="11" s="1"/>
  <c r="AA34" i="11"/>
  <c r="AB34" i="11" s="1"/>
  <c r="O56" i="11"/>
  <c r="P56" i="11" s="1"/>
  <c r="AA56" i="11"/>
  <c r="AB56" i="11" s="1"/>
  <c r="AE14" i="11"/>
  <c r="AE16" i="11"/>
  <c r="AE18" i="11"/>
  <c r="AD32" i="11" s="1"/>
  <c r="AE21" i="11"/>
  <c r="AD27" i="11" s="1"/>
  <c r="AE27" i="11" s="1"/>
  <c r="AE38" i="11"/>
  <c r="AE40" i="11"/>
  <c r="AD54" i="11" s="1"/>
  <c r="AE43" i="11"/>
  <c r="AD49" i="11" s="1"/>
  <c r="AE49" i="11" s="1"/>
  <c r="AD31" i="11"/>
  <c r="AE31" i="11" s="1"/>
  <c r="AD53" i="11"/>
  <c r="AE53" i="11" s="1"/>
  <c r="AD55" i="11"/>
  <c r="AE55" i="11" s="1"/>
  <c r="R56" i="11"/>
  <c r="S56" i="11" s="1"/>
  <c r="X56" i="11"/>
  <c r="Y56" i="11" s="1"/>
  <c r="AD29" i="11"/>
  <c r="AE29" i="11" s="1"/>
  <c r="AD33" i="11"/>
  <c r="AE33" i="11" s="1"/>
  <c r="R34" i="11"/>
  <c r="S34" i="11" s="1"/>
  <c r="X34" i="11"/>
  <c r="Y34" i="11" s="1"/>
  <c r="O44" i="10"/>
  <c r="P44" i="10" s="1"/>
  <c r="AA44" i="10"/>
  <c r="AB44" i="10" s="1"/>
  <c r="O28" i="10"/>
  <c r="P28" i="10" s="1"/>
  <c r="AA28" i="10"/>
  <c r="AB28" i="10" s="1"/>
  <c r="AD27" i="10"/>
  <c r="AE27" i="10" s="1"/>
  <c r="X28" i="10"/>
  <c r="Y28" i="10" s="1"/>
  <c r="AD43" i="10"/>
  <c r="AE43" i="10" s="1"/>
  <c r="R44" i="10"/>
  <c r="S44" i="10" s="1"/>
  <c r="X44" i="10"/>
  <c r="Y44" i="10" s="1"/>
  <c r="R28" i="10"/>
  <c r="S28" i="10" s="1"/>
  <c r="O25" i="9"/>
  <c r="P25" i="9" s="1"/>
  <c r="O26" i="9"/>
  <c r="P26" i="9" s="1"/>
  <c r="O23" i="9"/>
  <c r="P23" i="9" s="1"/>
  <c r="O18" i="9"/>
  <c r="P18" i="9" s="1"/>
  <c r="O24" i="9"/>
  <c r="P24" i="9" s="1"/>
  <c r="X54" i="12" l="1"/>
  <c r="AD49" i="12"/>
  <c r="R23" i="12"/>
  <c r="S23" i="12" s="1"/>
  <c r="AD21" i="12"/>
  <c r="AE21" i="12" s="1"/>
  <c r="AD67" i="12"/>
  <c r="AE67" i="12" s="1"/>
  <c r="R38" i="12"/>
  <c r="S38" i="12" s="1"/>
  <c r="O23" i="12"/>
  <c r="P23" i="12" s="1"/>
  <c r="U28" i="10"/>
  <c r="V28" i="10" s="1"/>
  <c r="AD28" i="11"/>
  <c r="AE28" i="11" s="1"/>
  <c r="AD25" i="10"/>
  <c r="AE25" i="10" s="1"/>
  <c r="AD18" i="10"/>
  <c r="AE18" i="10" s="1"/>
  <c r="AE28" i="12"/>
  <c r="AE59" i="12"/>
  <c r="AD64" i="12" s="1"/>
  <c r="V72" i="12"/>
  <c r="V69" i="12"/>
  <c r="S69" i="12"/>
  <c r="P72" i="12"/>
  <c r="P69" i="12"/>
  <c r="O38" i="12"/>
  <c r="P38" i="12" s="1"/>
  <c r="AE71" i="12"/>
  <c r="AE68" i="12"/>
  <c r="O54" i="12"/>
  <c r="R54" i="12"/>
  <c r="S54" i="12" s="1"/>
  <c r="AE73" i="12"/>
  <c r="AE70" i="12"/>
  <c r="AD52" i="12"/>
  <c r="S72" i="12"/>
  <c r="AB41" i="12"/>
  <c r="V23" i="12"/>
  <c r="AD39" i="12"/>
  <c r="AE39" i="12" s="1"/>
  <c r="AD42" i="12"/>
  <c r="AE42" i="12" s="1"/>
  <c r="AD34" i="12"/>
  <c r="AE34" i="12" s="1"/>
  <c r="AD40" i="12"/>
  <c r="AE40" i="12" s="1"/>
  <c r="AE49" i="12"/>
  <c r="Y33" i="12"/>
  <c r="P41" i="12"/>
  <c r="AB72" i="12"/>
  <c r="AB69" i="12"/>
  <c r="Y72" i="12"/>
  <c r="Y69" i="12"/>
  <c r="Y54" i="12"/>
  <c r="X74" i="12" s="1"/>
  <c r="X38" i="12"/>
  <c r="Y38" i="12" s="1"/>
  <c r="AD18" i="12"/>
  <c r="O33" i="12"/>
  <c r="P33" i="12" s="1"/>
  <c r="R41" i="12"/>
  <c r="S41" i="12" s="1"/>
  <c r="U54" i="12"/>
  <c r="X23" i="12"/>
  <c r="Y23" i="12" s="1"/>
  <c r="U38" i="12"/>
  <c r="V38" i="12" s="1"/>
  <c r="AA38" i="12"/>
  <c r="AB38" i="12" s="1"/>
  <c r="AB33" i="12"/>
  <c r="Y41" i="12"/>
  <c r="AA54" i="12"/>
  <c r="AD35" i="12"/>
  <c r="AE35" i="12" s="1"/>
  <c r="AA23" i="12"/>
  <c r="U33" i="12"/>
  <c r="V33" i="12" s="1"/>
  <c r="AD37" i="12"/>
  <c r="AE37" i="12" s="1"/>
  <c r="R33" i="12"/>
  <c r="S33" i="12" s="1"/>
  <c r="AD36" i="12"/>
  <c r="AE36" i="12" s="1"/>
  <c r="AD52" i="11"/>
  <c r="AE52" i="11" s="1"/>
  <c r="AD20" i="11"/>
  <c r="AE54" i="11"/>
  <c r="AE32" i="11"/>
  <c r="AD30" i="11"/>
  <c r="AE30" i="11" s="1"/>
  <c r="AD24" i="10"/>
  <c r="AE24" i="10" s="1"/>
  <c r="AD26" i="10"/>
  <c r="AE26" i="10" s="1"/>
  <c r="O28" i="9"/>
  <c r="P28" i="9" s="1"/>
  <c r="AD69" i="12" l="1"/>
  <c r="U43" i="12"/>
  <c r="V43" i="12" s="1"/>
  <c r="R74" i="12"/>
  <c r="S74" i="12" s="1"/>
  <c r="AB23" i="12"/>
  <c r="AA43" i="12" s="1"/>
  <c r="AD33" i="12"/>
  <c r="AE33" i="12" s="1"/>
  <c r="AE52" i="12"/>
  <c r="AD54" i="12" s="1"/>
  <c r="P54" i="12"/>
  <c r="AD41" i="12"/>
  <c r="AE41" i="12" s="1"/>
  <c r="X43" i="12"/>
  <c r="Y43" i="12" s="1"/>
  <c r="AE18" i="12"/>
  <c r="Y74" i="12"/>
  <c r="AB54" i="12"/>
  <c r="AA74" i="12" s="1"/>
  <c r="AE69" i="12"/>
  <c r="R43" i="12"/>
  <c r="S43" i="12" s="1"/>
  <c r="V54" i="12"/>
  <c r="U74" i="12" s="1"/>
  <c r="AE64" i="12"/>
  <c r="O43" i="12"/>
  <c r="P43" i="12" s="1"/>
  <c r="AE20" i="11"/>
  <c r="AD34" i="11" s="1"/>
  <c r="AD28" i="10"/>
  <c r="AE28" i="10" s="1"/>
  <c r="AE54" i="12" l="1"/>
  <c r="AD23" i="12"/>
  <c r="AE23" i="12" s="1"/>
  <c r="AD72" i="12"/>
  <c r="AE72" i="12" s="1"/>
  <c r="V74" i="12"/>
  <c r="AB74" i="12"/>
  <c r="AD38" i="12"/>
  <c r="AE38" i="12" s="1"/>
  <c r="O74" i="12"/>
  <c r="P74" i="12" s="1"/>
  <c r="AB43" i="12"/>
  <c r="AE34" i="11"/>
  <c r="AD43" i="12" l="1"/>
  <c r="AE43" i="12" s="1"/>
  <c r="AD74" i="12"/>
  <c r="AE74" i="12" s="1"/>
  <c r="L224" i="6" l="1"/>
  <c r="M224" i="6"/>
  <c r="N224" i="6" s="1"/>
  <c r="L225" i="6"/>
  <c r="M225" i="6"/>
  <c r="N225" i="6" s="1"/>
  <c r="L226" i="6"/>
  <c r="M226" i="6"/>
  <c r="N226" i="6" s="1"/>
  <c r="L227" i="6"/>
  <c r="M227" i="6"/>
  <c r="N227" i="6" s="1"/>
  <c r="L228" i="6"/>
  <c r="M228" i="6"/>
  <c r="N228" i="6" s="1"/>
  <c r="L229" i="6"/>
  <c r="M229" i="6"/>
  <c r="N229" i="6" s="1"/>
  <c r="L230" i="6"/>
  <c r="M230" i="6"/>
  <c r="N230" i="6" s="1"/>
  <c r="L231" i="6"/>
  <c r="M231" i="6"/>
  <c r="N231" i="6" s="1"/>
  <c r="L232" i="6"/>
  <c r="M232" i="6"/>
  <c r="N232" i="6" s="1"/>
  <c r="L233" i="6"/>
  <c r="M233" i="6"/>
  <c r="N233" i="6" s="1"/>
  <c r="L234" i="6"/>
  <c r="M234" i="6"/>
  <c r="N234" i="6" s="1"/>
  <c r="L235" i="6"/>
  <c r="M235" i="6"/>
  <c r="N235" i="6" s="1"/>
  <c r="L236" i="6"/>
  <c r="M236" i="6"/>
  <c r="N236" i="6" s="1"/>
  <c r="L237" i="6"/>
  <c r="M237" i="6"/>
  <c r="N237" i="6" s="1"/>
  <c r="L238" i="6"/>
  <c r="M238" i="6"/>
  <c r="N238" i="6" s="1"/>
  <c r="L239" i="6"/>
  <c r="M239" i="6"/>
  <c r="N239" i="6" s="1"/>
  <c r="L240" i="6"/>
  <c r="M240" i="6"/>
  <c r="N240" i="6" s="1"/>
  <c r="L241" i="6"/>
  <c r="M241" i="6"/>
  <c r="N241" i="6" s="1"/>
  <c r="L242" i="6"/>
  <c r="M242" i="6"/>
  <c r="N242" i="6" s="1"/>
  <c r="L243" i="6"/>
  <c r="M243" i="6"/>
  <c r="N243" i="6" s="1"/>
  <c r="L244" i="6"/>
  <c r="M244" i="6"/>
  <c r="N244" i="6" s="1"/>
  <c r="L245" i="6"/>
  <c r="M245" i="6"/>
  <c r="N245" i="6" s="1"/>
  <c r="L246" i="6"/>
  <c r="M246" i="6"/>
  <c r="N246" i="6" s="1"/>
  <c r="L247" i="6"/>
  <c r="M247" i="6"/>
  <c r="N247" i="6" s="1"/>
  <c r="L248" i="6"/>
  <c r="M248" i="6"/>
  <c r="N248" i="6" s="1"/>
  <c r="L249" i="6"/>
  <c r="M249" i="6"/>
  <c r="N249" i="6" s="1"/>
  <c r="L250" i="6"/>
  <c r="M250" i="6"/>
  <c r="N250" i="6" s="1"/>
  <c r="L251" i="6"/>
  <c r="M251" i="6"/>
  <c r="N251" i="6" s="1"/>
  <c r="L252" i="6"/>
  <c r="M252" i="6"/>
  <c r="N252" i="6" s="1"/>
  <c r="L253" i="6"/>
  <c r="M253" i="6"/>
  <c r="N253" i="6" s="1"/>
  <c r="L254" i="6"/>
  <c r="M254" i="6"/>
  <c r="N254" i="6" s="1"/>
  <c r="L255" i="6"/>
  <c r="M255" i="6"/>
  <c r="N255" i="6" s="1"/>
  <c r="L256" i="6"/>
  <c r="M256" i="6"/>
  <c r="N256" i="6" s="1"/>
  <c r="L257" i="6"/>
  <c r="M257" i="6"/>
  <c r="N257" i="6" s="1"/>
  <c r="L258" i="6"/>
  <c r="M258" i="6"/>
  <c r="N258" i="6" s="1"/>
  <c r="L259" i="6"/>
  <c r="M259" i="6"/>
  <c r="N259" i="6" s="1"/>
  <c r="L260" i="6"/>
  <c r="M260" i="6"/>
  <c r="N260" i="6" s="1"/>
  <c r="L261" i="6"/>
  <c r="M261" i="6"/>
  <c r="N261" i="6" s="1"/>
  <c r="L262" i="6"/>
  <c r="M262" i="6"/>
  <c r="N262" i="6" s="1"/>
  <c r="L263" i="6"/>
  <c r="M263" i="6"/>
  <c r="N263" i="6" s="1"/>
  <c r="L264" i="6"/>
  <c r="M264" i="6"/>
  <c r="N264" i="6" s="1"/>
  <c r="L265" i="6"/>
  <c r="M265" i="6"/>
  <c r="N265" i="6" s="1"/>
  <c r="L266" i="6"/>
  <c r="M266" i="6"/>
  <c r="N266" i="6" s="1"/>
  <c r="L267" i="6"/>
  <c r="M267" i="6"/>
  <c r="N267" i="6" s="1"/>
  <c r="L268" i="6"/>
  <c r="M268" i="6"/>
  <c r="N268" i="6" s="1"/>
  <c r="L269" i="6"/>
  <c r="M269" i="6"/>
  <c r="N269" i="6" s="1"/>
  <c r="L270" i="6"/>
  <c r="M270" i="6"/>
  <c r="N270" i="6" s="1"/>
  <c r="L271" i="6"/>
  <c r="M271" i="6"/>
  <c r="N271" i="6" s="1"/>
  <c r="L272" i="6"/>
  <c r="M272" i="6"/>
  <c r="N272" i="6" s="1"/>
  <c r="L273" i="6"/>
  <c r="M273" i="6"/>
  <c r="N273" i="6" s="1"/>
  <c r="L274" i="6"/>
  <c r="M274" i="6"/>
  <c r="N274" i="6" s="1"/>
  <c r="L275" i="6"/>
  <c r="M275" i="6"/>
  <c r="N275" i="6" s="1"/>
  <c r="L276" i="6"/>
  <c r="M276" i="6"/>
  <c r="N276" i="6" s="1"/>
  <c r="L277" i="6"/>
  <c r="M277" i="6"/>
  <c r="N277" i="6" s="1"/>
  <c r="L278" i="6"/>
  <c r="M278" i="6"/>
  <c r="N278" i="6" s="1"/>
  <c r="L279" i="6"/>
  <c r="M279" i="6"/>
  <c r="N279" i="6" s="1"/>
  <c r="L280" i="6"/>
  <c r="M280" i="6"/>
  <c r="N280" i="6" s="1"/>
  <c r="L281" i="6"/>
  <c r="M281" i="6"/>
  <c r="N281" i="6" s="1"/>
  <c r="L282" i="6"/>
  <c r="M282" i="6"/>
  <c r="N282" i="6" s="1"/>
  <c r="L283" i="6"/>
  <c r="M283" i="6"/>
  <c r="N283" i="6" s="1"/>
  <c r="L284" i="6"/>
  <c r="M284" i="6"/>
  <c r="N284" i="6" s="1"/>
  <c r="L285" i="6"/>
  <c r="M285" i="6"/>
  <c r="N285" i="6" s="1"/>
  <c r="L286" i="6"/>
  <c r="M286" i="6"/>
  <c r="N286" i="6" s="1"/>
  <c r="L287" i="6"/>
  <c r="M287" i="6"/>
  <c r="N287" i="6"/>
  <c r="L288" i="6"/>
  <c r="M288" i="6"/>
  <c r="N288" i="6" s="1"/>
  <c r="L289" i="6"/>
  <c r="M289" i="6"/>
  <c r="N289" i="6" s="1"/>
  <c r="L290" i="6"/>
  <c r="M290" i="6"/>
  <c r="N290" i="6" s="1"/>
  <c r="L291" i="6"/>
  <c r="M291" i="6"/>
  <c r="N291" i="6" s="1"/>
  <c r="L292" i="6"/>
  <c r="M292" i="6"/>
  <c r="N292" i="6" s="1"/>
  <c r="L293" i="6"/>
  <c r="M293" i="6"/>
  <c r="N293" i="6" s="1"/>
  <c r="L294" i="6"/>
  <c r="M294" i="6"/>
  <c r="N294" i="6" s="1"/>
  <c r="L295" i="6"/>
  <c r="M295" i="6"/>
  <c r="N295" i="6" s="1"/>
  <c r="L296" i="6"/>
  <c r="M296" i="6"/>
  <c r="N296" i="6" s="1"/>
  <c r="L297" i="6"/>
  <c r="M297" i="6"/>
  <c r="N297" i="6" s="1"/>
  <c r="L298" i="6"/>
  <c r="M298" i="6"/>
  <c r="N298" i="6" s="1"/>
  <c r="L299" i="6"/>
  <c r="M299" i="6"/>
  <c r="N299" i="6" s="1"/>
  <c r="L300" i="6"/>
  <c r="M300" i="6"/>
  <c r="N300" i="6" s="1"/>
  <c r="L301" i="6"/>
  <c r="M301" i="6"/>
  <c r="N301" i="6" s="1"/>
  <c r="L302" i="6"/>
  <c r="M302" i="6"/>
  <c r="N302" i="6" s="1"/>
  <c r="L303" i="6"/>
  <c r="M303" i="6"/>
  <c r="N303" i="6" s="1"/>
  <c r="L304" i="6"/>
  <c r="M304" i="6"/>
  <c r="N304" i="6" s="1"/>
  <c r="L305" i="6"/>
  <c r="M305" i="6"/>
  <c r="N305" i="6" s="1"/>
  <c r="L306" i="6"/>
  <c r="M306" i="6"/>
  <c r="N306" i="6" s="1"/>
  <c r="L307" i="6"/>
  <c r="M307" i="6"/>
  <c r="N307" i="6" s="1"/>
  <c r="L308" i="6"/>
  <c r="M308" i="6"/>
  <c r="N308" i="6" s="1"/>
  <c r="L309" i="6"/>
  <c r="M309" i="6"/>
  <c r="N309" i="6" s="1"/>
  <c r="L310" i="6"/>
  <c r="M310" i="6"/>
  <c r="N310" i="6" s="1"/>
  <c r="L311" i="6"/>
  <c r="M311" i="6"/>
  <c r="N311" i="6" s="1"/>
  <c r="L312" i="6"/>
  <c r="M312" i="6"/>
  <c r="N312" i="6" s="1"/>
  <c r="L313" i="6"/>
  <c r="M313" i="6"/>
  <c r="N313" i="6" s="1"/>
  <c r="L314" i="6"/>
  <c r="M314" i="6"/>
  <c r="N314" i="6" s="1"/>
  <c r="L315" i="6"/>
  <c r="M315" i="6"/>
  <c r="N315" i="6" s="1"/>
  <c r="L316" i="6"/>
  <c r="M316" i="6"/>
  <c r="N316" i="6" s="1"/>
  <c r="L317" i="6"/>
  <c r="M317" i="6"/>
  <c r="N317" i="6" s="1"/>
  <c r="L318" i="6"/>
  <c r="M318" i="6"/>
  <c r="N318" i="6" s="1"/>
  <c r="L319" i="6"/>
  <c r="M319" i="6"/>
  <c r="N319" i="6" s="1"/>
  <c r="L320" i="6"/>
  <c r="M320" i="6"/>
  <c r="N320" i="6" s="1"/>
  <c r="L321" i="6"/>
  <c r="M321" i="6"/>
  <c r="N321" i="6" s="1"/>
  <c r="L322" i="6"/>
  <c r="M322" i="6"/>
  <c r="N322" i="6" s="1"/>
  <c r="L323" i="6"/>
  <c r="M323" i="6"/>
  <c r="N323" i="6" s="1"/>
  <c r="L324" i="6"/>
  <c r="M324" i="6"/>
  <c r="N324" i="6" s="1"/>
  <c r="L325" i="6"/>
  <c r="M325" i="6"/>
  <c r="N325" i="6" s="1"/>
  <c r="L326" i="6"/>
  <c r="M326" i="6"/>
  <c r="N326" i="6" s="1"/>
  <c r="L327" i="6"/>
  <c r="M327" i="6"/>
  <c r="N327" i="6" s="1"/>
  <c r="L328" i="6"/>
  <c r="M328" i="6"/>
  <c r="N328" i="6" s="1"/>
  <c r="L329" i="6"/>
  <c r="M329" i="6"/>
  <c r="N329" i="6" s="1"/>
  <c r="L330" i="6"/>
  <c r="M330" i="6"/>
  <c r="N330" i="6" s="1"/>
  <c r="L331" i="6"/>
  <c r="M331" i="6"/>
  <c r="N331" i="6" s="1"/>
  <c r="L332" i="6"/>
  <c r="M332" i="6"/>
  <c r="N332" i="6" s="1"/>
  <c r="L333" i="6"/>
  <c r="M333" i="6"/>
  <c r="N333" i="6" s="1"/>
  <c r="L334" i="6"/>
  <c r="M334" i="6"/>
  <c r="N334" i="6" s="1"/>
  <c r="L335" i="6"/>
  <c r="M335" i="6"/>
  <c r="N335" i="6"/>
  <c r="L336" i="6"/>
  <c r="M336" i="6"/>
  <c r="N336" i="6" s="1"/>
  <c r="L337" i="6"/>
  <c r="M337" i="6"/>
  <c r="N337" i="6" s="1"/>
  <c r="L338" i="6"/>
  <c r="M338" i="6"/>
  <c r="N338" i="6" s="1"/>
  <c r="L339" i="6"/>
  <c r="M339" i="6"/>
  <c r="N339" i="6" s="1"/>
  <c r="L340" i="6"/>
  <c r="M340" i="6"/>
  <c r="N340" i="6" s="1"/>
  <c r="L341" i="6"/>
  <c r="M341" i="6"/>
  <c r="N341" i="6" s="1"/>
  <c r="L342" i="6"/>
  <c r="M342" i="6"/>
  <c r="N342" i="6" s="1"/>
  <c r="L343" i="6"/>
  <c r="M343" i="6"/>
  <c r="N343" i="6" s="1"/>
  <c r="L344" i="6"/>
  <c r="M344" i="6"/>
  <c r="N344" i="6" s="1"/>
  <c r="L345" i="6"/>
  <c r="M345" i="6"/>
  <c r="N345" i="6" s="1"/>
  <c r="L346" i="6"/>
  <c r="M346" i="6"/>
  <c r="N346" i="6" s="1"/>
  <c r="L347" i="6"/>
  <c r="M347" i="6"/>
  <c r="N347" i="6" s="1"/>
  <c r="L348" i="6"/>
  <c r="M348" i="6"/>
  <c r="N348" i="6" s="1"/>
  <c r="L349" i="6"/>
  <c r="M349" i="6"/>
  <c r="N349" i="6" s="1"/>
  <c r="L350" i="6"/>
  <c r="M350" i="6"/>
  <c r="N350" i="6" s="1"/>
  <c r="L351" i="6"/>
  <c r="M351" i="6"/>
  <c r="N351" i="6" s="1"/>
  <c r="L352" i="6"/>
  <c r="M352" i="6"/>
  <c r="N352" i="6" s="1"/>
  <c r="L353" i="6"/>
  <c r="M353" i="6"/>
  <c r="N353" i="6" s="1"/>
  <c r="L354" i="6"/>
  <c r="M354" i="6"/>
  <c r="N354" i="6" s="1"/>
  <c r="L355" i="6"/>
  <c r="M355" i="6"/>
  <c r="N355" i="6" s="1"/>
  <c r="L356" i="6"/>
  <c r="M356" i="6"/>
  <c r="N356" i="6" s="1"/>
  <c r="L357" i="6"/>
  <c r="M357" i="6"/>
  <c r="N357" i="6" s="1"/>
  <c r="L358" i="6"/>
  <c r="M358" i="6"/>
  <c r="N358" i="6" s="1"/>
  <c r="L359" i="6"/>
  <c r="M359" i="6"/>
  <c r="N359" i="6" s="1"/>
  <c r="L360" i="6"/>
  <c r="M360" i="6"/>
  <c r="N360" i="6" s="1"/>
  <c r="L361" i="6"/>
  <c r="M361" i="6"/>
  <c r="N361" i="6" s="1"/>
  <c r="L362" i="6"/>
  <c r="M362" i="6"/>
  <c r="N362" i="6" s="1"/>
  <c r="L363" i="6"/>
  <c r="M363" i="6"/>
  <c r="N363" i="6" s="1"/>
  <c r="L364" i="6"/>
  <c r="M364" i="6"/>
  <c r="N364" i="6" s="1"/>
  <c r="L365" i="6"/>
  <c r="M365" i="6"/>
  <c r="N365" i="6" s="1"/>
  <c r="L366" i="6"/>
  <c r="M366" i="6"/>
  <c r="N366" i="6" s="1"/>
  <c r="L367" i="6"/>
  <c r="M367" i="6"/>
  <c r="N367" i="6" s="1"/>
  <c r="L368" i="6"/>
  <c r="M368" i="6"/>
  <c r="N368" i="6" s="1"/>
  <c r="L369" i="6"/>
  <c r="M369" i="6"/>
  <c r="N369" i="6" s="1"/>
  <c r="L370" i="6"/>
  <c r="M370" i="6"/>
  <c r="N370" i="6" s="1"/>
  <c r="L371" i="6"/>
  <c r="M371" i="6"/>
  <c r="N371" i="6" s="1"/>
  <c r="L372" i="6"/>
  <c r="M372" i="6"/>
  <c r="N372" i="6" s="1"/>
  <c r="L373" i="6"/>
  <c r="M373" i="6"/>
  <c r="N373" i="6" s="1"/>
  <c r="L374" i="6"/>
  <c r="M374" i="6"/>
  <c r="N374" i="6" s="1"/>
  <c r="L375" i="6"/>
  <c r="M375" i="6"/>
  <c r="N375" i="6" s="1"/>
  <c r="L376" i="6"/>
  <c r="M376" i="6"/>
  <c r="N376" i="6" s="1"/>
  <c r="L377" i="6"/>
  <c r="M377" i="6"/>
  <c r="N377" i="6" s="1"/>
  <c r="L378" i="6"/>
  <c r="M378" i="6"/>
  <c r="N378" i="6" s="1"/>
  <c r="L379" i="6"/>
  <c r="M379" i="6"/>
  <c r="N379" i="6" s="1"/>
  <c r="L380" i="6"/>
  <c r="M380" i="6"/>
  <c r="N380" i="6" s="1"/>
  <c r="L381" i="6"/>
  <c r="M381" i="6"/>
  <c r="N381" i="6" s="1"/>
  <c r="L382" i="6"/>
  <c r="M382" i="6"/>
  <c r="N382" i="6" s="1"/>
  <c r="L383" i="6"/>
  <c r="M383" i="6"/>
  <c r="N383" i="6" s="1"/>
  <c r="L384" i="6"/>
  <c r="M384" i="6"/>
  <c r="N384" i="6" s="1"/>
  <c r="L385" i="6"/>
  <c r="M385" i="6"/>
  <c r="N385" i="6" s="1"/>
  <c r="L386" i="6"/>
  <c r="M386" i="6"/>
  <c r="N386" i="6" s="1"/>
  <c r="L387" i="6"/>
  <c r="M387" i="6"/>
  <c r="N387" i="6" s="1"/>
  <c r="L388" i="6"/>
  <c r="M388" i="6"/>
  <c r="N388" i="6" s="1"/>
  <c r="L389" i="6"/>
  <c r="M389" i="6"/>
  <c r="N389" i="6"/>
  <c r="L390" i="6"/>
  <c r="M390" i="6"/>
  <c r="N390" i="6" s="1"/>
  <c r="L391" i="6"/>
  <c r="M391" i="6"/>
  <c r="N391" i="6" s="1"/>
  <c r="L392" i="6"/>
  <c r="M392" i="6"/>
  <c r="N392" i="6" s="1"/>
  <c r="L393" i="6"/>
  <c r="M393" i="6"/>
  <c r="N393" i="6" s="1"/>
  <c r="L394" i="6"/>
  <c r="M394" i="6"/>
  <c r="N394" i="6" s="1"/>
  <c r="L395" i="6"/>
  <c r="M395" i="6"/>
  <c r="N395" i="6" s="1"/>
  <c r="L396" i="6"/>
  <c r="M396" i="6"/>
  <c r="N396" i="6" s="1"/>
  <c r="L397" i="6"/>
  <c r="M397" i="6"/>
  <c r="N397" i="6" s="1"/>
  <c r="L398" i="6"/>
  <c r="M398" i="6"/>
  <c r="N398" i="6" s="1"/>
  <c r="L399" i="6"/>
  <c r="M399" i="6"/>
  <c r="N399" i="6" s="1"/>
  <c r="L400" i="6"/>
  <c r="M400" i="6"/>
  <c r="N400" i="6" s="1"/>
  <c r="L401" i="6"/>
  <c r="M401" i="6"/>
  <c r="N401" i="6" s="1"/>
  <c r="L402" i="6"/>
  <c r="M402" i="6"/>
  <c r="N402" i="6" s="1"/>
  <c r="L403" i="6"/>
  <c r="M403" i="6"/>
  <c r="N403" i="6" s="1"/>
  <c r="L404" i="6"/>
  <c r="M404" i="6"/>
  <c r="N404" i="6" s="1"/>
  <c r="L405" i="6"/>
  <c r="M405" i="6"/>
  <c r="N405" i="6" s="1"/>
  <c r="L406" i="6"/>
  <c r="M406" i="6"/>
  <c r="N406" i="6" s="1"/>
  <c r="L407" i="6"/>
  <c r="M407" i="6"/>
  <c r="N407" i="6" s="1"/>
  <c r="L408" i="6"/>
  <c r="M408" i="6"/>
  <c r="N408" i="6" s="1"/>
  <c r="L409" i="6"/>
  <c r="M409" i="6"/>
  <c r="N409" i="6" s="1"/>
  <c r="L410" i="6"/>
  <c r="M410" i="6"/>
  <c r="N410" i="6" s="1"/>
  <c r="L411" i="6"/>
  <c r="M411" i="6"/>
  <c r="N411" i="6" s="1"/>
  <c r="L412" i="6"/>
  <c r="M412" i="6"/>
  <c r="N412" i="6" s="1"/>
  <c r="L413" i="6"/>
  <c r="M413" i="6"/>
  <c r="N413" i="6" s="1"/>
  <c r="L414" i="6"/>
  <c r="M414" i="6"/>
  <c r="N414" i="6" s="1"/>
  <c r="L415" i="6"/>
  <c r="M415" i="6"/>
  <c r="N415" i="6" s="1"/>
  <c r="L416" i="6"/>
  <c r="M416" i="6"/>
  <c r="N416" i="6" s="1"/>
  <c r="L417" i="6"/>
  <c r="M417" i="6"/>
  <c r="N417" i="6" s="1"/>
  <c r="L418" i="6"/>
  <c r="M418" i="6"/>
  <c r="N418" i="6" s="1"/>
  <c r="L419" i="6"/>
  <c r="M419" i="6"/>
  <c r="N419" i="6" s="1"/>
  <c r="L420" i="6"/>
  <c r="M420" i="6"/>
  <c r="N420" i="6" s="1"/>
  <c r="L421" i="6"/>
  <c r="M421" i="6"/>
  <c r="N421" i="6" s="1"/>
  <c r="L422" i="6"/>
  <c r="M422" i="6"/>
  <c r="N422" i="6" s="1"/>
  <c r="L423" i="6"/>
  <c r="M423" i="6"/>
  <c r="N423" i="6" s="1"/>
  <c r="L424" i="6"/>
  <c r="M424" i="6"/>
  <c r="N424" i="6" s="1"/>
  <c r="L425" i="6"/>
  <c r="M425" i="6"/>
  <c r="N425" i="6" s="1"/>
  <c r="L426" i="6"/>
  <c r="M426" i="6"/>
  <c r="N426" i="6" s="1"/>
  <c r="L427" i="6"/>
  <c r="M427" i="6"/>
  <c r="N427" i="6" s="1"/>
  <c r="L428" i="6"/>
  <c r="M428" i="6"/>
  <c r="N428" i="6" s="1"/>
  <c r="L429" i="6"/>
  <c r="M429" i="6"/>
  <c r="N429" i="6" s="1"/>
  <c r="L430" i="6"/>
  <c r="M430" i="6"/>
  <c r="N430" i="6" s="1"/>
  <c r="L431" i="6"/>
  <c r="M431" i="6"/>
  <c r="N431" i="6" s="1"/>
  <c r="L432" i="6"/>
  <c r="M432" i="6"/>
  <c r="N432" i="6" s="1"/>
  <c r="L433" i="6"/>
  <c r="M433" i="6"/>
  <c r="N433" i="6" s="1"/>
  <c r="L434" i="6"/>
  <c r="M434" i="6"/>
  <c r="N434" i="6" s="1"/>
  <c r="L435" i="6"/>
  <c r="M435" i="6"/>
  <c r="N435" i="6" s="1"/>
  <c r="L436" i="6"/>
  <c r="M436" i="6"/>
  <c r="N436" i="6" s="1"/>
  <c r="L437" i="6"/>
  <c r="M437" i="6"/>
  <c r="N437" i="6" s="1"/>
  <c r="L438" i="6"/>
  <c r="M438" i="6"/>
  <c r="N438" i="6" s="1"/>
  <c r="L439" i="6"/>
  <c r="M439" i="6"/>
  <c r="N439" i="6"/>
  <c r="L440" i="6"/>
  <c r="M440" i="6"/>
  <c r="N440" i="6" s="1"/>
  <c r="L441" i="6"/>
  <c r="M441" i="6"/>
  <c r="N441" i="6" s="1"/>
  <c r="L442" i="6"/>
  <c r="M442" i="6"/>
  <c r="N442" i="6" s="1"/>
  <c r="L443" i="6"/>
  <c r="M443" i="6"/>
  <c r="N443" i="6" s="1"/>
  <c r="L444" i="6"/>
  <c r="M444" i="6"/>
  <c r="N444" i="6" s="1"/>
  <c r="L445" i="6"/>
  <c r="M445" i="6"/>
  <c r="N445" i="6" s="1"/>
  <c r="L446" i="6"/>
  <c r="M446" i="6"/>
  <c r="N446" i="6" s="1"/>
  <c r="L447" i="6"/>
  <c r="M447" i="6"/>
  <c r="N447" i="6" s="1"/>
  <c r="L448" i="6"/>
  <c r="M448" i="6"/>
  <c r="N448" i="6" s="1"/>
  <c r="L449" i="6"/>
  <c r="M449" i="6"/>
  <c r="N449" i="6" s="1"/>
  <c r="L450" i="6"/>
  <c r="M450" i="6"/>
  <c r="N450" i="6" s="1"/>
  <c r="L451" i="6"/>
  <c r="M451" i="6"/>
  <c r="N451" i="6" s="1"/>
  <c r="L452" i="6"/>
  <c r="M452" i="6"/>
  <c r="N452" i="6" s="1"/>
  <c r="L453" i="6"/>
  <c r="M453" i="6"/>
  <c r="N453" i="6" s="1"/>
  <c r="L454" i="6"/>
  <c r="M454" i="6"/>
  <c r="N454" i="6" s="1"/>
  <c r="L455" i="6"/>
  <c r="M455" i="6"/>
  <c r="N455" i="6" s="1"/>
  <c r="L456" i="6"/>
  <c r="M456" i="6"/>
  <c r="N456" i="6" s="1"/>
  <c r="L457" i="6"/>
  <c r="M457" i="6"/>
  <c r="N457" i="6" s="1"/>
  <c r="L458" i="6"/>
  <c r="M458" i="6"/>
  <c r="N458" i="6" s="1"/>
  <c r="L459" i="6"/>
  <c r="M459" i="6"/>
  <c r="N459" i="6" s="1"/>
  <c r="L460" i="6"/>
  <c r="M460" i="6"/>
  <c r="N460" i="6" s="1"/>
  <c r="L461" i="6"/>
  <c r="M461" i="6"/>
  <c r="N461" i="6" s="1"/>
  <c r="L462" i="6"/>
  <c r="M462" i="6"/>
  <c r="N462" i="6" s="1"/>
  <c r="L463" i="6"/>
  <c r="M463" i="6"/>
  <c r="N463" i="6" s="1"/>
  <c r="L464" i="6"/>
  <c r="M464" i="6"/>
  <c r="N464" i="6" s="1"/>
  <c r="L465" i="6"/>
  <c r="M465" i="6"/>
  <c r="N465" i="6" s="1"/>
  <c r="L466" i="6"/>
  <c r="M466" i="6"/>
  <c r="N466" i="6" s="1"/>
  <c r="L467" i="6"/>
  <c r="M467" i="6"/>
  <c r="N467" i="6" s="1"/>
  <c r="L468" i="6"/>
  <c r="M468" i="6"/>
  <c r="N468" i="6" s="1"/>
  <c r="L469" i="6"/>
  <c r="M469" i="6"/>
  <c r="N469" i="6" s="1"/>
  <c r="L470" i="6"/>
  <c r="M470" i="6"/>
  <c r="N470" i="6" s="1"/>
  <c r="L471" i="6"/>
  <c r="M471" i="6"/>
  <c r="N471" i="6" s="1"/>
  <c r="L472" i="6"/>
  <c r="M472" i="6"/>
  <c r="N472" i="6" s="1"/>
  <c r="L473" i="6"/>
  <c r="M473" i="6"/>
  <c r="N473" i="6" s="1"/>
  <c r="L474" i="6"/>
  <c r="M474" i="6"/>
  <c r="N474" i="6" s="1"/>
  <c r="L475" i="6"/>
  <c r="M475" i="6"/>
  <c r="N475" i="6" s="1"/>
  <c r="L476" i="6"/>
  <c r="M476" i="6"/>
  <c r="N476" i="6" s="1"/>
  <c r="L477" i="6"/>
  <c r="M477" i="6"/>
  <c r="N477" i="6" s="1"/>
  <c r="L478" i="6"/>
  <c r="M478" i="6"/>
  <c r="N478" i="6" s="1"/>
  <c r="L479" i="6"/>
  <c r="M479" i="6"/>
  <c r="N479" i="6" s="1"/>
  <c r="L480" i="6"/>
  <c r="M480" i="6"/>
  <c r="N480" i="6" s="1"/>
  <c r="L481" i="6"/>
  <c r="M481" i="6"/>
  <c r="N481" i="6" s="1"/>
  <c r="L482" i="6"/>
  <c r="M482" i="6"/>
  <c r="N482" i="6" s="1"/>
  <c r="L483" i="6"/>
  <c r="M483" i="6"/>
  <c r="N483" i="6" s="1"/>
  <c r="L484" i="6"/>
  <c r="M484" i="6"/>
  <c r="N484" i="6" s="1"/>
  <c r="L485" i="6"/>
  <c r="M485" i="6"/>
  <c r="N485" i="6" s="1"/>
  <c r="L486" i="6"/>
  <c r="M486" i="6"/>
  <c r="N486" i="6" s="1"/>
  <c r="L487" i="6"/>
  <c r="M487" i="6"/>
  <c r="N487" i="6" s="1"/>
  <c r="L488" i="6"/>
  <c r="M488" i="6"/>
  <c r="N488" i="6" s="1"/>
  <c r="L489" i="6"/>
  <c r="M489" i="6"/>
  <c r="N489" i="6" s="1"/>
  <c r="L490" i="6"/>
  <c r="M490" i="6"/>
  <c r="N490" i="6" s="1"/>
  <c r="L491" i="6"/>
  <c r="M491" i="6"/>
  <c r="N491" i="6" s="1"/>
  <c r="L492" i="6"/>
  <c r="M492" i="6"/>
  <c r="N492" i="6" s="1"/>
  <c r="L493" i="6"/>
  <c r="M493" i="6"/>
  <c r="N493" i="6" s="1"/>
  <c r="L494" i="6"/>
  <c r="M494" i="6"/>
  <c r="N494" i="6" s="1"/>
  <c r="L495" i="6"/>
  <c r="M495" i="6"/>
  <c r="N495" i="6" s="1"/>
  <c r="L496" i="6"/>
  <c r="M496" i="6"/>
  <c r="N496" i="6" s="1"/>
  <c r="L497" i="6"/>
  <c r="M497" i="6"/>
  <c r="N497" i="6" s="1"/>
  <c r="L498" i="6"/>
  <c r="M498" i="6"/>
  <c r="N498" i="6" s="1"/>
  <c r="L499" i="6"/>
  <c r="M499" i="6"/>
  <c r="N499" i="6" s="1"/>
  <c r="L500" i="6"/>
  <c r="M500" i="6"/>
  <c r="N500" i="6" s="1"/>
  <c r="O31" i="9" l="1"/>
  <c r="M37" i="6"/>
  <c r="N37" i="6" s="1"/>
  <c r="M38" i="6"/>
  <c r="N38" i="6" s="1"/>
  <c r="M39" i="6"/>
  <c r="N39" i="6" s="1"/>
  <c r="M40" i="6"/>
  <c r="N40" i="6" s="1"/>
  <c r="M41" i="6"/>
  <c r="M42" i="6"/>
  <c r="N42" i="6" s="1"/>
  <c r="M43" i="6"/>
  <c r="N43" i="6" s="1"/>
  <c r="M44" i="6"/>
  <c r="N44" i="6" s="1"/>
  <c r="M45" i="6"/>
  <c r="N45" i="6" s="1"/>
  <c r="M46" i="6"/>
  <c r="N46" i="6" s="1"/>
  <c r="M47" i="6"/>
  <c r="N47" i="6" s="1"/>
  <c r="M48" i="6"/>
  <c r="N48" i="6" s="1"/>
  <c r="M49" i="6"/>
  <c r="N49" i="6" s="1"/>
  <c r="M50" i="6"/>
  <c r="N50" i="6" s="1"/>
  <c r="M51" i="6"/>
  <c r="N51" i="6" s="1"/>
  <c r="M52" i="6"/>
  <c r="N52" i="6" s="1"/>
  <c r="M53" i="6"/>
  <c r="N53" i="6" s="1"/>
  <c r="M54" i="6"/>
  <c r="N54" i="6" s="1"/>
  <c r="M55" i="6"/>
  <c r="N55" i="6" s="1"/>
  <c r="M56" i="6"/>
  <c r="N56" i="6" s="1"/>
  <c r="M57" i="6"/>
  <c r="N57" i="6" s="1"/>
  <c r="M58" i="6"/>
  <c r="N58" i="6" s="1"/>
  <c r="M59" i="6"/>
  <c r="N59" i="6" s="1"/>
  <c r="M60" i="6"/>
  <c r="N60" i="6" s="1"/>
  <c r="M61" i="6"/>
  <c r="N61" i="6" s="1"/>
  <c r="M62" i="6"/>
  <c r="N62" i="6" s="1"/>
  <c r="M63" i="6"/>
  <c r="N63" i="6" s="1"/>
  <c r="M64" i="6"/>
  <c r="N64" i="6" s="1"/>
  <c r="M65" i="6"/>
  <c r="N65" i="6" s="1"/>
  <c r="M66" i="6"/>
  <c r="N66" i="6" s="1"/>
  <c r="M67" i="6"/>
  <c r="N67" i="6" s="1"/>
  <c r="M68" i="6"/>
  <c r="N68" i="6" s="1"/>
  <c r="M69" i="6"/>
  <c r="N69" i="6" s="1"/>
  <c r="M70" i="6"/>
  <c r="N70" i="6" s="1"/>
  <c r="M71" i="6"/>
  <c r="N71" i="6" s="1"/>
  <c r="M72" i="6"/>
  <c r="N72" i="6" s="1"/>
  <c r="M73" i="6"/>
  <c r="N73" i="6" s="1"/>
  <c r="M74" i="6"/>
  <c r="N74" i="6" s="1"/>
  <c r="M75" i="6"/>
  <c r="N75" i="6" s="1"/>
  <c r="M76" i="6"/>
  <c r="N76" i="6" s="1"/>
  <c r="M77" i="6"/>
  <c r="N77" i="6" s="1"/>
  <c r="M78" i="6"/>
  <c r="N78" i="6" s="1"/>
  <c r="M79" i="6"/>
  <c r="N79" i="6" s="1"/>
  <c r="M80" i="6"/>
  <c r="N80" i="6" s="1"/>
  <c r="M81" i="6"/>
  <c r="N81" i="6" s="1"/>
  <c r="M82" i="6"/>
  <c r="N82" i="6" s="1"/>
  <c r="M83" i="6"/>
  <c r="N83" i="6" s="1"/>
  <c r="M84" i="6"/>
  <c r="N84" i="6" s="1"/>
  <c r="M85" i="6"/>
  <c r="N85" i="6" s="1"/>
  <c r="M86" i="6"/>
  <c r="N86" i="6" s="1"/>
  <c r="M87" i="6"/>
  <c r="N87" i="6" s="1"/>
  <c r="M88" i="6"/>
  <c r="N88" i="6" s="1"/>
  <c r="M89" i="6"/>
  <c r="N89" i="6" s="1"/>
  <c r="M90" i="6"/>
  <c r="N90" i="6" s="1"/>
  <c r="M91" i="6"/>
  <c r="N91" i="6" s="1"/>
  <c r="M92" i="6"/>
  <c r="N92" i="6" s="1"/>
  <c r="M93" i="6"/>
  <c r="N93" i="6" s="1"/>
  <c r="M94" i="6"/>
  <c r="N94" i="6" s="1"/>
  <c r="M95" i="6"/>
  <c r="N95" i="6" s="1"/>
  <c r="M96" i="6"/>
  <c r="N96" i="6" s="1"/>
  <c r="M97" i="6"/>
  <c r="N97" i="6" s="1"/>
  <c r="M98" i="6"/>
  <c r="N98" i="6" s="1"/>
  <c r="M99" i="6"/>
  <c r="N99" i="6" s="1"/>
  <c r="M100" i="6"/>
  <c r="N100" i="6" s="1"/>
  <c r="M101" i="6"/>
  <c r="N101" i="6" s="1"/>
  <c r="M102" i="6"/>
  <c r="N102" i="6" s="1"/>
  <c r="M103" i="6"/>
  <c r="N103" i="6" s="1"/>
  <c r="M104" i="6"/>
  <c r="N104" i="6" s="1"/>
  <c r="M105" i="6"/>
  <c r="N105" i="6" s="1"/>
  <c r="M106" i="6"/>
  <c r="N106" i="6" s="1"/>
  <c r="M107" i="6"/>
  <c r="N107" i="6" s="1"/>
  <c r="M108" i="6"/>
  <c r="N108" i="6" s="1"/>
  <c r="M109" i="6"/>
  <c r="N109" i="6" s="1"/>
  <c r="M110" i="6"/>
  <c r="N110" i="6" s="1"/>
  <c r="M111" i="6"/>
  <c r="N111" i="6" s="1"/>
  <c r="M112" i="6"/>
  <c r="N112" i="6" s="1"/>
  <c r="M113" i="6"/>
  <c r="N113" i="6" s="1"/>
  <c r="M114" i="6"/>
  <c r="N114" i="6" s="1"/>
  <c r="M115" i="6"/>
  <c r="N115" i="6" s="1"/>
  <c r="M116" i="6"/>
  <c r="N116" i="6" s="1"/>
  <c r="M117" i="6"/>
  <c r="N117" i="6" s="1"/>
  <c r="M118" i="6"/>
  <c r="N118" i="6" s="1"/>
  <c r="M119" i="6"/>
  <c r="N119" i="6" s="1"/>
  <c r="M120" i="6"/>
  <c r="N120" i="6" s="1"/>
  <c r="M121" i="6"/>
  <c r="N121" i="6" s="1"/>
  <c r="M122" i="6"/>
  <c r="N122" i="6" s="1"/>
  <c r="M123" i="6"/>
  <c r="N123" i="6" s="1"/>
  <c r="M124" i="6"/>
  <c r="N124" i="6" s="1"/>
  <c r="M125" i="6"/>
  <c r="N125" i="6" s="1"/>
  <c r="M126" i="6"/>
  <c r="N126" i="6" s="1"/>
  <c r="M127" i="6"/>
  <c r="N127" i="6" s="1"/>
  <c r="M128" i="6"/>
  <c r="N128" i="6" s="1"/>
  <c r="M129" i="6"/>
  <c r="N129" i="6" s="1"/>
  <c r="M130" i="6"/>
  <c r="N130" i="6" s="1"/>
  <c r="M131" i="6"/>
  <c r="N131" i="6" s="1"/>
  <c r="M132" i="6"/>
  <c r="N132" i="6" s="1"/>
  <c r="M133" i="6"/>
  <c r="N133" i="6" s="1"/>
  <c r="M134" i="6"/>
  <c r="N134" i="6" s="1"/>
  <c r="M135" i="6"/>
  <c r="N135" i="6" s="1"/>
  <c r="M136" i="6"/>
  <c r="N136" i="6" s="1"/>
  <c r="M137" i="6"/>
  <c r="N137" i="6" s="1"/>
  <c r="M138" i="6"/>
  <c r="N138" i="6" s="1"/>
  <c r="M139" i="6"/>
  <c r="N139" i="6" s="1"/>
  <c r="M140" i="6"/>
  <c r="N140" i="6" s="1"/>
  <c r="M141" i="6"/>
  <c r="N141" i="6" s="1"/>
  <c r="M142" i="6"/>
  <c r="N142" i="6" s="1"/>
  <c r="M143" i="6"/>
  <c r="N143" i="6" s="1"/>
  <c r="M144" i="6"/>
  <c r="N144" i="6" s="1"/>
  <c r="M145" i="6"/>
  <c r="N145" i="6" s="1"/>
  <c r="M146" i="6"/>
  <c r="N146" i="6" s="1"/>
  <c r="M147" i="6"/>
  <c r="N147" i="6" s="1"/>
  <c r="M148" i="6"/>
  <c r="N148" i="6" s="1"/>
  <c r="M149" i="6"/>
  <c r="N149" i="6" s="1"/>
  <c r="M150" i="6"/>
  <c r="N150" i="6" s="1"/>
  <c r="M151" i="6"/>
  <c r="N151" i="6" s="1"/>
  <c r="M152" i="6"/>
  <c r="N152" i="6" s="1"/>
  <c r="M153" i="6"/>
  <c r="N153" i="6" s="1"/>
  <c r="M154" i="6"/>
  <c r="N154" i="6" s="1"/>
  <c r="M155" i="6"/>
  <c r="N155" i="6" s="1"/>
  <c r="M156" i="6"/>
  <c r="N156" i="6" s="1"/>
  <c r="M157" i="6"/>
  <c r="N157" i="6" s="1"/>
  <c r="M158" i="6"/>
  <c r="N158" i="6" s="1"/>
  <c r="M159" i="6"/>
  <c r="N159" i="6" s="1"/>
  <c r="M160" i="6"/>
  <c r="N160" i="6" s="1"/>
  <c r="M161" i="6"/>
  <c r="N161" i="6" s="1"/>
  <c r="M162" i="6"/>
  <c r="N162" i="6" s="1"/>
  <c r="M163" i="6"/>
  <c r="N163" i="6" s="1"/>
  <c r="M164" i="6"/>
  <c r="N164" i="6" s="1"/>
  <c r="M165" i="6"/>
  <c r="N165" i="6" s="1"/>
  <c r="M166" i="6"/>
  <c r="N166" i="6" s="1"/>
  <c r="M167" i="6"/>
  <c r="N167" i="6" s="1"/>
  <c r="M168" i="6"/>
  <c r="N168" i="6" s="1"/>
  <c r="M169" i="6"/>
  <c r="N169" i="6" s="1"/>
  <c r="M170" i="6"/>
  <c r="N170" i="6" s="1"/>
  <c r="M171" i="6"/>
  <c r="N171" i="6" s="1"/>
  <c r="M172" i="6"/>
  <c r="N172" i="6" s="1"/>
  <c r="M173" i="6"/>
  <c r="N173" i="6" s="1"/>
  <c r="M174" i="6"/>
  <c r="N174" i="6" s="1"/>
  <c r="M175" i="6"/>
  <c r="N175" i="6" s="1"/>
  <c r="M176" i="6"/>
  <c r="N176" i="6" s="1"/>
  <c r="M177" i="6"/>
  <c r="N177" i="6" s="1"/>
  <c r="M178" i="6"/>
  <c r="N178" i="6" s="1"/>
  <c r="M179" i="6"/>
  <c r="N179" i="6" s="1"/>
  <c r="M180" i="6"/>
  <c r="N180" i="6" s="1"/>
  <c r="M181" i="6"/>
  <c r="N181" i="6" s="1"/>
  <c r="M182" i="6"/>
  <c r="N182" i="6" s="1"/>
  <c r="M183" i="6"/>
  <c r="N183" i="6" s="1"/>
  <c r="M184" i="6"/>
  <c r="N184" i="6" s="1"/>
  <c r="M185" i="6"/>
  <c r="N185" i="6" s="1"/>
  <c r="M186" i="6"/>
  <c r="N186" i="6" s="1"/>
  <c r="M187" i="6"/>
  <c r="N187" i="6" s="1"/>
  <c r="M188" i="6"/>
  <c r="N188" i="6" s="1"/>
  <c r="M189" i="6"/>
  <c r="N189" i="6" s="1"/>
  <c r="M190" i="6"/>
  <c r="N190" i="6" s="1"/>
  <c r="M191" i="6"/>
  <c r="N191" i="6" s="1"/>
  <c r="M192" i="6"/>
  <c r="N192" i="6" s="1"/>
  <c r="M193" i="6"/>
  <c r="N193" i="6" s="1"/>
  <c r="M194" i="6"/>
  <c r="N194" i="6" s="1"/>
  <c r="M195" i="6"/>
  <c r="N195" i="6" s="1"/>
  <c r="M196" i="6"/>
  <c r="N196" i="6" s="1"/>
  <c r="M197" i="6"/>
  <c r="N197" i="6" s="1"/>
  <c r="M198" i="6"/>
  <c r="N198" i="6" s="1"/>
  <c r="M199" i="6"/>
  <c r="N199" i="6" s="1"/>
  <c r="M200" i="6"/>
  <c r="N200" i="6" s="1"/>
  <c r="M201" i="6"/>
  <c r="N201" i="6" s="1"/>
  <c r="M202" i="6"/>
  <c r="N202" i="6" s="1"/>
  <c r="M203" i="6"/>
  <c r="N203" i="6" s="1"/>
  <c r="M204" i="6"/>
  <c r="N204" i="6" s="1"/>
  <c r="M205" i="6"/>
  <c r="N205" i="6" s="1"/>
  <c r="M206" i="6"/>
  <c r="N206" i="6" s="1"/>
  <c r="M207" i="6"/>
  <c r="N207" i="6" s="1"/>
  <c r="M208" i="6"/>
  <c r="N208" i="6" s="1"/>
  <c r="M209" i="6"/>
  <c r="N209" i="6" s="1"/>
  <c r="M210" i="6"/>
  <c r="N210" i="6" s="1"/>
  <c r="M211" i="6"/>
  <c r="N211" i="6" s="1"/>
  <c r="M212" i="6"/>
  <c r="N212" i="6" s="1"/>
  <c r="M213" i="6"/>
  <c r="N213" i="6" s="1"/>
  <c r="M214" i="6"/>
  <c r="N214" i="6" s="1"/>
  <c r="M215" i="6"/>
  <c r="N215" i="6" s="1"/>
  <c r="M216" i="6"/>
  <c r="N216" i="6" s="1"/>
  <c r="M217" i="6"/>
  <c r="N217" i="6" s="1"/>
  <c r="M218" i="6"/>
  <c r="N218" i="6" s="1"/>
  <c r="M219" i="6"/>
  <c r="N219" i="6" s="1"/>
  <c r="M220" i="6"/>
  <c r="N220" i="6" s="1"/>
  <c r="M221" i="6"/>
  <c r="N221" i="6" s="1"/>
  <c r="M222" i="6"/>
  <c r="N222" i="6" s="1"/>
  <c r="M223" i="6"/>
  <c r="N223" i="6" s="1"/>
  <c r="O35" i="9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U37" i="11" l="1"/>
  <c r="O36" i="9"/>
  <c r="O32" i="9"/>
  <c r="U36" i="11"/>
  <c r="O30" i="9"/>
  <c r="U30" i="10" s="1"/>
  <c r="U31" i="10"/>
  <c r="AD31" i="10" s="1"/>
  <c r="U35" i="10"/>
  <c r="U50" i="11" l="1"/>
  <c r="V50" i="11" s="1"/>
  <c r="U42" i="11"/>
  <c r="AD36" i="11"/>
  <c r="AE36" i="11" s="1"/>
  <c r="U51" i="11"/>
  <c r="V51" i="11" s="1"/>
  <c r="AD37" i="11"/>
  <c r="AD35" i="10"/>
  <c r="AE35" i="10" s="1"/>
  <c r="O42" i="9"/>
  <c r="P42" i="9" s="1"/>
  <c r="U32" i="10"/>
  <c r="U34" i="10" s="1"/>
  <c r="O41" i="9"/>
  <c r="P41" i="9" s="1"/>
  <c r="U36" i="10"/>
  <c r="AE31" i="10"/>
  <c r="U40" i="10"/>
  <c r="V40" i="10" s="1"/>
  <c r="AD30" i="10"/>
  <c r="O39" i="9"/>
  <c r="P39" i="9" s="1"/>
  <c r="O40" i="9"/>
  <c r="P40" i="9" s="1"/>
  <c r="O34" i="9"/>
  <c r="AD50" i="11" l="1"/>
  <c r="AE50" i="11" s="1"/>
  <c r="AE37" i="11"/>
  <c r="AD42" i="11" s="1"/>
  <c r="AE42" i="11" s="1"/>
  <c r="V42" i="11"/>
  <c r="U56" i="11" s="1"/>
  <c r="V56" i="11" s="1"/>
  <c r="V34" i="10"/>
  <c r="AD36" i="10"/>
  <c r="AE36" i="10" s="1"/>
  <c r="U41" i="10"/>
  <c r="V41" i="10" s="1"/>
  <c r="U39" i="10"/>
  <c r="V39" i="10" s="1"/>
  <c r="AE30" i="10"/>
  <c r="AD40" i="10" s="1"/>
  <c r="AE40" i="10" s="1"/>
  <c r="U42" i="10"/>
  <c r="V42" i="10" s="1"/>
  <c r="AD32" i="10"/>
  <c r="AE32" i="10" s="1"/>
  <c r="P34" i="9"/>
  <c r="O44" i="9" s="1"/>
  <c r="P44" i="9" s="1"/>
  <c r="AD51" i="11" l="1"/>
  <c r="AE51" i="11" s="1"/>
  <c r="AD56" i="11"/>
  <c r="AE56" i="11" s="1"/>
  <c r="U44" i="10"/>
  <c r="V44" i="10" s="1"/>
  <c r="AD42" i="10"/>
  <c r="AE42" i="10" s="1"/>
  <c r="AD34" i="10"/>
  <c r="AE34" i="10" s="1"/>
  <c r="AD41" i="10"/>
  <c r="AE41" i="10" s="1"/>
  <c r="AD39" i="10"/>
  <c r="AE39" i="10" s="1"/>
  <c r="AD44" i="10" l="1"/>
  <c r="AE44" i="10" s="1"/>
</calcChain>
</file>

<file path=xl/sharedStrings.xml><?xml version="1.0" encoding="utf-8"?>
<sst xmlns="http://schemas.openxmlformats.org/spreadsheetml/2006/main" count="3295" uniqueCount="709">
  <si>
    <t>الباحثون</t>
  </si>
  <si>
    <t>غير محدد</t>
  </si>
  <si>
    <t>هندسة وتكنولوجيا</t>
  </si>
  <si>
    <t>العلوم الطبية والصحية</t>
  </si>
  <si>
    <t>العلوم الزراعية</t>
  </si>
  <si>
    <t>العلوم الاجتماعية</t>
  </si>
  <si>
    <t>الدولة</t>
  </si>
  <si>
    <t>التعليم العالي</t>
  </si>
  <si>
    <t>موارد مالية من الخارج</t>
  </si>
  <si>
    <t>الجنس</t>
  </si>
  <si>
    <t>موظفو الدعم</t>
  </si>
  <si>
    <t>الوظيفة</t>
  </si>
  <si>
    <t>المؤهلات</t>
  </si>
  <si>
    <t>علوم طبيعية</t>
  </si>
  <si>
    <t>العلوم الانسانية</t>
  </si>
  <si>
    <t xml:space="preserve"> </t>
  </si>
  <si>
    <t>عنوان البحث</t>
  </si>
  <si>
    <t>خاص لايستهدف الربح</t>
  </si>
  <si>
    <t>مصدر التمويل</t>
  </si>
  <si>
    <t>مصروفات جارية</t>
  </si>
  <si>
    <t>تطوير تجريبي</t>
  </si>
  <si>
    <t>ذكر</t>
  </si>
  <si>
    <t>انثى</t>
  </si>
  <si>
    <t>مصروفات راسمالية</t>
  </si>
  <si>
    <t>بحث اساسي</t>
  </si>
  <si>
    <t xml:space="preserve">بحث تطبيقي </t>
  </si>
  <si>
    <t>دكتوراه</t>
  </si>
  <si>
    <t>ماجستير أو دبلوم عالي</t>
  </si>
  <si>
    <t>بكالوريوس</t>
  </si>
  <si>
    <t>دبلوم</t>
  </si>
  <si>
    <t>اعدادية فما دون</t>
  </si>
  <si>
    <t>ملاحظات</t>
  </si>
  <si>
    <t>اسم مدخل البيانات :</t>
  </si>
  <si>
    <t xml:space="preserve">اسم التشكيل (مركز بحوث / قسم (كلية -جامعة) - وزارة : </t>
  </si>
  <si>
    <t>اسكد 8 (دكتوراه)</t>
  </si>
  <si>
    <t>اسكد 7 (ماجستير/دبلوم عالي)</t>
  </si>
  <si>
    <t>اسكد 6 (بكالوريوس)</t>
  </si>
  <si>
    <t>اسكد 5 (دبلوم)</t>
  </si>
  <si>
    <t>اسكد 4 فما دون (اعدادية فما دون)</t>
  </si>
  <si>
    <t>المجال العلمي للبحث</t>
  </si>
  <si>
    <t>نوع البحث</t>
  </si>
  <si>
    <t>نفقات جارية</t>
  </si>
  <si>
    <t>نفقات رأسمالية</t>
  </si>
  <si>
    <t>تفاصيل البحث</t>
  </si>
  <si>
    <t>احصاءات 2014</t>
  </si>
  <si>
    <t>مؤسسات الاعمال</t>
  </si>
  <si>
    <t>FTE
(A)</t>
  </si>
  <si>
    <t xml:space="preserve">اسم الموظف الرباعي
(ملاك دائم/تنسيب/تعاقد) </t>
  </si>
  <si>
    <t>مجموع ايام الاجازات خلال السنة
(0 - 365)</t>
  </si>
  <si>
    <t>اذا دوام كلي 
 (ادخل الرقم 12) 
اذا دوام جزئي 
(ادخل مجموع شهور التفرغ في الوحدة البحثية خلال السنة (1-11))</t>
  </si>
  <si>
    <t>الفنيون ومايعادلهم</t>
  </si>
  <si>
    <t xml:space="preserve">اسم التشكيل (مركز ابحاث / قسم (كلية -جامعة) - وزارة : </t>
  </si>
  <si>
    <t>الاختصاص</t>
  </si>
  <si>
    <t>قطاع التعليم العالي: عدد ايام العمل على البحث/الاشراف
القطاعات الاخرى: عدد ايام العمل على البحث والتطوير
  (خلال الاسبوع) 
(0 - 5)</t>
  </si>
  <si>
    <t>HC</t>
  </si>
  <si>
    <t>مجموع الاجور السنوية   المدفوعة للموظف
(الراتب الكلي + المكافئات)  
(B)</t>
  </si>
  <si>
    <t xml:space="preserve">تكلفة اليد العاملة المحتسبة للبحث والتطوير التجريبي
 (A)X(B)
 </t>
  </si>
  <si>
    <t>_Z</t>
  </si>
  <si>
    <t>_T</t>
  </si>
  <si>
    <t>FTE</t>
  </si>
  <si>
    <t>مجموع الموظفين في البحث والتطوير التجريبي</t>
  </si>
  <si>
    <t>_X</t>
  </si>
  <si>
    <t>_O</t>
  </si>
  <si>
    <t>موظفو الدّعم</t>
  </si>
  <si>
    <t>TEC</t>
  </si>
  <si>
    <t>الفنيون و ما يعادلهم</t>
  </si>
  <si>
    <t>RSE</t>
  </si>
  <si>
    <t>المجموع</t>
  </si>
  <si>
    <t>F</t>
  </si>
  <si>
    <t>إناث</t>
  </si>
  <si>
    <t>M</t>
  </si>
  <si>
    <t>ذكور</t>
  </si>
  <si>
    <t>المعادلون بوقت كامل</t>
  </si>
  <si>
    <t>عدد الموظفين</t>
  </si>
  <si>
    <t>TYPE_COST</t>
  </si>
  <si>
    <t>TYPE_RD</t>
  </si>
  <si>
    <t>SECTFUND</t>
  </si>
  <si>
    <t>FIELD_OF_SCIENCE</t>
  </si>
  <si>
    <t>QUALIFICATION</t>
  </si>
  <si>
    <t>OCCUPATION</t>
  </si>
  <si>
    <t>SEX</t>
  </si>
  <si>
    <t>UNIT</t>
  </si>
  <si>
    <t>SECTPERF</t>
  </si>
  <si>
    <t>R2</t>
  </si>
  <si>
    <t>TABLE_IDENTIFIER</t>
  </si>
  <si>
    <t>TIME_PERIOD</t>
  </si>
  <si>
    <t>NATIONALITY</t>
  </si>
  <si>
    <t>الموظّفون في البحث والتطوير التجريبي</t>
  </si>
  <si>
    <t>SOCIOECONOMICS</t>
  </si>
  <si>
    <t>NUMBER_EMPLOYEES</t>
  </si>
  <si>
    <t>السنة المرجعية:</t>
  </si>
  <si>
    <t>INDUSTRY_CRITERIA</t>
  </si>
  <si>
    <t>INDUSTRY</t>
  </si>
  <si>
    <t>R2 : الموظّفون في البحث والتطوير التجريبي حسب الوظيفة والجنس</t>
  </si>
  <si>
    <t>AGE</t>
  </si>
  <si>
    <t>COUNTRY</t>
  </si>
  <si>
    <t>الموارد البشرية في البحث والتطوير التجريبي</t>
  </si>
  <si>
    <t>A</t>
  </si>
  <si>
    <t>FREQ</t>
  </si>
  <si>
    <t>R3 : الموظّفون في البحث والتطوير التجريبي حسب الوظيفة، وقطاع التوظيف والجنس</t>
  </si>
  <si>
    <t>القطاع</t>
  </si>
  <si>
    <t>مؤسسات الأعمال</t>
  </si>
  <si>
    <t>خاص، لا يستهدف الربح</t>
  </si>
  <si>
    <t>R3</t>
  </si>
  <si>
    <t>BES</t>
  </si>
  <si>
    <t>GOV</t>
  </si>
  <si>
    <t>HES</t>
  </si>
  <si>
    <t>PNP</t>
  </si>
  <si>
    <t>R4 : الباحثون حسب قطاع التوظيف، والمؤهلات والجنس</t>
  </si>
  <si>
    <t>R4</t>
  </si>
  <si>
    <t>مستوى الدكتوراه أو ما يعادلها (إسكد 8)</t>
  </si>
  <si>
    <t>ED8</t>
  </si>
  <si>
    <t>مستوى الماجستير أو ما يعادلها (إسكد 7)</t>
  </si>
  <si>
    <t>ED7</t>
  </si>
  <si>
    <t>مستوى البكالوريوس أو ما يعادلها (إسكد 6)</t>
  </si>
  <si>
    <t>ED6</t>
  </si>
  <si>
    <t>التعليم العالي قصير الأمد (إسكد 5)</t>
  </si>
  <si>
    <t>ED5</t>
  </si>
  <si>
    <t>جميع المؤهلات الأخرى (إسكد 4 و أدناه)</t>
  </si>
  <si>
    <t>ED0T4</t>
  </si>
  <si>
    <r>
      <t xml:space="preserve">مجموع </t>
    </r>
    <r>
      <rPr>
        <sz val="11"/>
        <color theme="1"/>
        <rFont val="Arial"/>
        <family val="2"/>
        <charset val="178"/>
        <scheme val="minor"/>
      </rPr>
      <t>الباحثين</t>
    </r>
  </si>
  <si>
    <t>مجموع الباحثين</t>
  </si>
  <si>
    <t>R5 : الباحثون حسب قطاع التوظيف، والمجال العلمي والجنس</t>
  </si>
  <si>
    <t>R5</t>
  </si>
  <si>
    <t>العلوم الطبيعية</t>
  </si>
  <si>
    <t>FOS1</t>
  </si>
  <si>
    <t>FOS2</t>
  </si>
  <si>
    <t>FOS3</t>
  </si>
  <si>
    <t>FOS4</t>
  </si>
  <si>
    <t>مجموع جزئي: العلوم الطبيعية والهندسة</t>
  </si>
  <si>
    <t>FOS1T4</t>
  </si>
  <si>
    <t>FOS5</t>
  </si>
  <si>
    <t>العلوم الإنسانية</t>
  </si>
  <si>
    <t>FOS6</t>
  </si>
  <si>
    <t>مجموع جزئي: العلوم الإجتماعية والإنسانية</t>
  </si>
  <si>
    <t>FOS5T6</t>
  </si>
  <si>
    <t>المعادلون  بوقت كامل</t>
  </si>
  <si>
    <t>قطاع الأداء :</t>
  </si>
  <si>
    <t>غير محدد (اعدادية فما دون)</t>
  </si>
  <si>
    <t>قطاع التوظيف</t>
  </si>
  <si>
    <t>VAL_Metadata</t>
  </si>
  <si>
    <t>VAL_B1</t>
  </si>
  <si>
    <t>R1 : معلومات عامة حول البيانات التي يتضمنها هذا الإستبيان</t>
  </si>
  <si>
    <t>REF_AREA</t>
  </si>
  <si>
    <t>رمز الإستبيان:</t>
  </si>
  <si>
    <t>UIS_RD_2015</t>
  </si>
  <si>
    <t>AR</t>
  </si>
  <si>
    <t>البلد:</t>
  </si>
  <si>
    <t>1. يرجى توفير المعلومات التالية حول الشخص أوالأشخاص المسؤولين عن استيفاء هذا الإستبيان.</t>
  </si>
  <si>
    <t>المسؤول 1. الشخص المكلّف بإستيفاء الإستبيان</t>
  </si>
  <si>
    <t>الإسم الكامل:</t>
  </si>
  <si>
    <t>المنظّمة:</t>
  </si>
  <si>
    <t>القسم/المديرية:</t>
  </si>
  <si>
    <t>الوظيفة:</t>
  </si>
  <si>
    <t>البريد الإلكتروني:</t>
  </si>
  <si>
    <t>:رقم الهاتف</t>
  </si>
  <si>
    <t>رقم الفاكس:</t>
  </si>
  <si>
    <t>المسؤول 2. رئيس القسم (في حال كان مختلفا عن المسؤول1):</t>
  </si>
  <si>
    <t>2. يرجى تقديم معلومات عن السنة المالية واسم العملة الوطنية لبيانات الإنفاق المقدمة.</t>
  </si>
  <si>
    <t>:(السنة المالية تبدأ في (يوم- شهر- سنة</t>
  </si>
  <si>
    <t>:(السنة المالية تنتهي في (يوم- شهر- سنة</t>
  </si>
  <si>
    <t>العملة الوطنية:</t>
  </si>
  <si>
    <t/>
  </si>
  <si>
    <t>3. يرجى الإشارة إلى المصادر، والمنهجيات المستخدمة للحصول على البيانات من كل قطاع:</t>
  </si>
  <si>
    <t>حدد الخانات ذات الصلة المقابلة للمنهجية المُتبعة. إذا كانت منهجية جمع بيانات موظفي البحث والتطوير التجريبي مختلفة عن تلك المتبعة في جمع بيانات الإنفاق، يرجى الإشارة إلى الموظفين ب "P" والنفقات ب "E".</t>
  </si>
  <si>
    <t>المنهجيات</t>
  </si>
  <si>
    <t>قطاع مؤسسات الأعمال</t>
  </si>
  <si>
    <t>قطاع الدولة</t>
  </si>
  <si>
    <t>قطاع التعليم العالي</t>
  </si>
  <si>
    <t>قطاع خاص، لا يستهدف الربح</t>
  </si>
  <si>
    <t>يرجى تحديد الطريقة المستخدَمة</t>
  </si>
  <si>
    <t>إحصاء</t>
  </si>
  <si>
    <t>استقصاء (عينة)</t>
  </si>
  <si>
    <t>معلومات تتعلق بالميزانية</t>
  </si>
  <si>
    <t>قاعدة البيانات</t>
  </si>
  <si>
    <t>تقدير</t>
  </si>
  <si>
    <t>مصادر أخرى</t>
  </si>
  <si>
    <t>يرجى توفير أدناه أي معلومات إضافية حول المنهجية المستخدمة:</t>
  </si>
  <si>
    <t>4 يرجى الإشارة إلى درجة تغطية ردكم على االإستبيان (يرجى تحديد خيار واحد فقط لكل قطاع):</t>
  </si>
  <si>
    <t>درجة التغطية</t>
  </si>
  <si>
    <t>إذا كانت درجة التغطية في بعض القطاعات "جزئية". يرجى تقديم أي تفاصيل إضافية أدناه:</t>
  </si>
  <si>
    <t>الإنفاق على البحث والتطوير التجريبي</t>
  </si>
  <si>
    <t>R6 : مجموع الإنفاق على البحث والتطوير التجريبي بالملايين من العملة الوطنية</t>
  </si>
  <si>
    <t>ينبغي توفير البيانات بالملايين من العملة الوطنية. يرجى تحديد اسم العملة الوطنية في ورقة البيانات الفوقية VAL_R1.</t>
  </si>
  <si>
    <t>R6</t>
  </si>
  <si>
    <t>مجموع الإنفاق على البحث والتطوير التجريبي</t>
  </si>
  <si>
    <t>MIO_NAC</t>
  </si>
  <si>
    <r>
      <t>R7 : مجموع الإنفاق على البحث والتطوير التجريبي حسب قطاع الأداء و</t>
    </r>
    <r>
      <rPr>
        <b/>
        <sz val="16"/>
        <rFont val="Arial"/>
        <family val="2"/>
        <scheme val="minor"/>
      </rPr>
      <t>مصادر التمويل (الملايين من العملة الوطنية)</t>
    </r>
  </si>
  <si>
    <t>قطاع الأداء</t>
  </si>
  <si>
    <t>المجموع (ممول من كل قطاع اقتصادي)</t>
  </si>
  <si>
    <t>R7</t>
  </si>
  <si>
    <t>مصادر التمويل</t>
  </si>
  <si>
    <t>ABR</t>
  </si>
  <si>
    <t>مجموع الإنفاق على البحث  والتطوير التجريبي (داخل كل قطاع اقتصادي)</t>
  </si>
  <si>
    <t>R8 : مجموع الإنفاق على البحث والتطوير التجريبي حسب قطاع الأداء والمجال العلمي (الملايين من العملة الوطنية)</t>
  </si>
  <si>
    <t>R8</t>
  </si>
  <si>
    <t>R9 : مجموع الإنفاق على البحث والتطوير التجريبي حسب قطاع الأداء ونوع الإنفاق (الملايين من العملة الوطنية)</t>
  </si>
  <si>
    <t>R9</t>
  </si>
  <si>
    <t>المصروفات الجارية</t>
  </si>
  <si>
    <t>CUR</t>
  </si>
  <si>
    <t>المصروفات الرأسمالية</t>
  </si>
  <si>
    <t>CAP</t>
  </si>
  <si>
    <t>R10 : مجموع الإنفاق على البحث والتطوير التجريبي حسب قطاع الأداء، ونوع النشاط والمصروفات (الملايين من العملة الوطنية)</t>
  </si>
  <si>
    <t>R10</t>
  </si>
  <si>
    <t>مجموع الإنفاق على البحث  والتطوير التجريبي (المصروفات الجارية والإنفاق الرأسمالي)</t>
  </si>
  <si>
    <t>بحث أساسي</t>
  </si>
  <si>
    <t>BA_R</t>
  </si>
  <si>
    <t>بحث تطبيقي</t>
  </si>
  <si>
    <t>AP_R</t>
  </si>
  <si>
    <t>التطوير التجريبي</t>
  </si>
  <si>
    <t>EX_D</t>
  </si>
  <si>
    <t>ومنها : المصروفات الجارية فقط</t>
  </si>
  <si>
    <t>مجموع المصروفات الجارية</t>
  </si>
  <si>
    <t>VAL_Changes</t>
  </si>
  <si>
    <t>date</t>
  </si>
  <si>
    <t>version</t>
  </si>
  <si>
    <t>Sheet</t>
  </si>
  <si>
    <t>Description</t>
  </si>
  <si>
    <t>UIS_RD_2015_EN_ReadyForBuild</t>
  </si>
  <si>
    <t>VAL_Instructions</t>
  </si>
  <si>
    <t>Changed text in B4</t>
  </si>
  <si>
    <t>Done</t>
  </si>
  <si>
    <t>Changed text in B6</t>
  </si>
  <si>
    <t>Changed text in B21</t>
  </si>
  <si>
    <t>VAL_R1</t>
  </si>
  <si>
    <t>Changed text in H3</t>
  </si>
  <si>
    <t>Changed text in L3</t>
  </si>
  <si>
    <t>Changed text in D44</t>
  </si>
  <si>
    <t>Changed text in D54</t>
  </si>
  <si>
    <t xml:space="preserve">Changed text in D5 </t>
  </si>
  <si>
    <t>Added drop-down to E5 with 2015 in the list and 2014 as default</t>
  </si>
  <si>
    <t>Changed text in O7</t>
  </si>
  <si>
    <t>Removed columns R to AC</t>
  </si>
  <si>
    <t>Update drop-down in E5 with 2015 in the list and 2014 as default</t>
  </si>
  <si>
    <t>Made column G widther (30)</t>
  </si>
  <si>
    <t>Changed format to D4</t>
  </si>
  <si>
    <t>VAL_Drop_Down_Lists</t>
  </si>
  <si>
    <t>Q2</t>
  </si>
  <si>
    <t>الوحدة من العملة الوطنية</t>
  </si>
  <si>
    <t>Vlookup</t>
  </si>
  <si>
    <t>Country ISO 2 Code</t>
  </si>
  <si>
    <t>UIS Country Name</t>
  </si>
  <si>
    <t>الرجاء اختيار الوحدة المتستخدمة</t>
  </si>
  <si>
    <t>يرجى اختيار البلد</t>
  </si>
  <si>
    <t>وحدات</t>
  </si>
  <si>
    <t>AF</t>
  </si>
  <si>
    <t>أفغانستان</t>
  </si>
  <si>
    <t>مئات</t>
  </si>
  <si>
    <t>AL</t>
  </si>
  <si>
    <t>البانيا</t>
  </si>
  <si>
    <t>آلاف</t>
  </si>
  <si>
    <t>DZ</t>
  </si>
  <si>
    <t>الجزائر</t>
  </si>
  <si>
    <t>ملايين</t>
  </si>
  <si>
    <t>AD</t>
  </si>
  <si>
    <t>أندورا</t>
  </si>
  <si>
    <t>AO</t>
  </si>
  <si>
    <t>أنجولا</t>
  </si>
  <si>
    <t>Q3</t>
  </si>
  <si>
    <t>1 - فئة لا تنطبق</t>
  </si>
  <si>
    <t>AI</t>
  </si>
  <si>
    <t>أنغيّا</t>
  </si>
  <si>
    <t>2 - E و P</t>
  </si>
  <si>
    <t>AG</t>
  </si>
  <si>
    <t>أنتيغوا وبربودا</t>
  </si>
  <si>
    <t>3 - P</t>
  </si>
  <si>
    <t>الأرجنتين</t>
  </si>
  <si>
    <t>4 - E</t>
  </si>
  <si>
    <t>AM</t>
  </si>
  <si>
    <t>أرمينيا</t>
  </si>
  <si>
    <t>AW</t>
  </si>
  <si>
    <t>أروبا</t>
  </si>
  <si>
    <t>Q4</t>
  </si>
  <si>
    <t>AU</t>
  </si>
  <si>
    <t>أستراليا</t>
  </si>
  <si>
    <t>1 - تغطية كاملة</t>
  </si>
  <si>
    <t>AT</t>
  </si>
  <si>
    <t>النمسا</t>
  </si>
  <si>
    <t>2 - تغطية جزئية</t>
  </si>
  <si>
    <t>AZ</t>
  </si>
  <si>
    <t>أذربيجان</t>
  </si>
  <si>
    <t>3 - غير مغطى</t>
  </si>
  <si>
    <t>BS</t>
  </si>
  <si>
    <t>البهاما</t>
  </si>
  <si>
    <t>BH</t>
  </si>
  <si>
    <t>البحرين</t>
  </si>
  <si>
    <t>BD</t>
  </si>
  <si>
    <t>بنغلاديش</t>
  </si>
  <si>
    <t>BB</t>
  </si>
  <si>
    <t>بربادوس</t>
  </si>
  <si>
    <t>BY</t>
  </si>
  <si>
    <t>بيلاروس</t>
  </si>
  <si>
    <t>BE</t>
  </si>
  <si>
    <t>بلجيكا</t>
  </si>
  <si>
    <t>BZ</t>
  </si>
  <si>
    <t>بيليز</t>
  </si>
  <si>
    <t>BJ</t>
  </si>
  <si>
    <t>بنين</t>
  </si>
  <si>
    <t>BM</t>
  </si>
  <si>
    <t>برمودا</t>
  </si>
  <si>
    <t>BT</t>
  </si>
  <si>
    <t>بوتان</t>
  </si>
  <si>
    <t>BO</t>
  </si>
  <si>
    <t>بوليفيا (الدولة المتعددة القوميات)</t>
  </si>
  <si>
    <t>BA</t>
  </si>
  <si>
    <t>البوسنة والهرسك</t>
  </si>
  <si>
    <t>BW</t>
  </si>
  <si>
    <t>بوتسوانا</t>
  </si>
  <si>
    <t>BR</t>
  </si>
  <si>
    <t>البرازيل</t>
  </si>
  <si>
    <t>VG</t>
  </si>
  <si>
    <t>جزر فيرجين البريطانية</t>
  </si>
  <si>
    <t>BN</t>
  </si>
  <si>
    <t>بروناي دار السلام</t>
  </si>
  <si>
    <t>BG</t>
  </si>
  <si>
    <t>بلغاريا</t>
  </si>
  <si>
    <t>BF</t>
  </si>
  <si>
    <t>بوركينا فاسو</t>
  </si>
  <si>
    <t>BI</t>
  </si>
  <si>
    <t>بوروندي</t>
  </si>
  <si>
    <t>CV</t>
  </si>
  <si>
    <t>الرأس الأخضر</t>
  </si>
  <si>
    <t>KH</t>
  </si>
  <si>
    <t>كمبوديا</t>
  </si>
  <si>
    <t>CM</t>
  </si>
  <si>
    <t>كامرون</t>
  </si>
  <si>
    <t>CA</t>
  </si>
  <si>
    <t>كندا</t>
  </si>
  <si>
    <t>KY</t>
  </si>
  <si>
    <t>جزر الكايمن</t>
  </si>
  <si>
    <t>CF</t>
  </si>
  <si>
    <t>جمهورية أفريقيا الوسطى</t>
  </si>
  <si>
    <t>TD</t>
  </si>
  <si>
    <t>تشاد</t>
  </si>
  <si>
    <t>CL</t>
  </si>
  <si>
    <t>شيلي</t>
  </si>
  <si>
    <t>CN</t>
  </si>
  <si>
    <t>الصين</t>
  </si>
  <si>
    <t>HK</t>
  </si>
  <si>
    <t>الصين، منطقة هونغ كونغ الادارية الخاصة</t>
  </si>
  <si>
    <t>MO</t>
  </si>
  <si>
    <t>الصين، منطقة ماكاو الادارية الخاصة</t>
  </si>
  <si>
    <t>CO</t>
  </si>
  <si>
    <t>كولمبيا</t>
  </si>
  <si>
    <t>KM</t>
  </si>
  <si>
    <t>كوموروس</t>
  </si>
  <si>
    <t>CG</t>
  </si>
  <si>
    <t>كونغو</t>
  </si>
  <si>
    <t>CK</t>
  </si>
  <si>
    <t>جزر كوك البريطانية</t>
  </si>
  <si>
    <t>CR</t>
  </si>
  <si>
    <t>كوستا ريكا</t>
  </si>
  <si>
    <t>CI</t>
  </si>
  <si>
    <t>ساحل العاج</t>
  </si>
  <si>
    <t>HR</t>
  </si>
  <si>
    <t>كرواتيا</t>
  </si>
  <si>
    <t>CU</t>
  </si>
  <si>
    <t>كوبا</t>
  </si>
  <si>
    <t>CW</t>
  </si>
  <si>
    <t>كوراساو</t>
  </si>
  <si>
    <t>CY</t>
  </si>
  <si>
    <t>قبرص</t>
  </si>
  <si>
    <t>CZ</t>
  </si>
  <si>
    <t>جمهورية التشيك</t>
  </si>
  <si>
    <t>KP</t>
  </si>
  <si>
    <t>جمهورية كوريا الديمقراطية</t>
  </si>
  <si>
    <t>CD</t>
  </si>
  <si>
    <t>جمهورية كونغو الديمقراطية</t>
  </si>
  <si>
    <t>DK</t>
  </si>
  <si>
    <t>الدنمارك</t>
  </si>
  <si>
    <t>DJ</t>
  </si>
  <si>
    <t>جيبوتي</t>
  </si>
  <si>
    <t>DM</t>
  </si>
  <si>
    <t>دومينيكا</t>
  </si>
  <si>
    <t>DO</t>
  </si>
  <si>
    <t>جمهورية الدومينيكان</t>
  </si>
  <si>
    <t>EC</t>
  </si>
  <si>
    <t>الإكوادور</t>
  </si>
  <si>
    <t>EG</t>
  </si>
  <si>
    <t>مصر</t>
  </si>
  <si>
    <t>SV</t>
  </si>
  <si>
    <t>إلسلفادور</t>
  </si>
  <si>
    <t>GQ</t>
  </si>
  <si>
    <t>غينيا الاستوائية</t>
  </si>
  <si>
    <t>ER</t>
  </si>
  <si>
    <t>إرتيريا</t>
  </si>
  <si>
    <t>EE</t>
  </si>
  <si>
    <t>إستونيا</t>
  </si>
  <si>
    <t>ET</t>
  </si>
  <si>
    <t>إثيوبيا</t>
  </si>
  <si>
    <t>FJ</t>
  </si>
  <si>
    <t>فيجي</t>
  </si>
  <si>
    <t>FI</t>
  </si>
  <si>
    <t>فنلندا</t>
  </si>
  <si>
    <t>FR</t>
  </si>
  <si>
    <t>فرنسا</t>
  </si>
  <si>
    <t>GA</t>
  </si>
  <si>
    <t>الجابون</t>
  </si>
  <si>
    <t>GM</t>
  </si>
  <si>
    <t>غمبيا</t>
  </si>
  <si>
    <t>GE</t>
  </si>
  <si>
    <t>جورجيا</t>
  </si>
  <si>
    <t>DE</t>
  </si>
  <si>
    <t>ألمانيا</t>
  </si>
  <si>
    <t>GH</t>
  </si>
  <si>
    <t>غانا</t>
  </si>
  <si>
    <t>GI</t>
  </si>
  <si>
    <t>جبرالتر</t>
  </si>
  <si>
    <t>GR</t>
  </si>
  <si>
    <t>اليونان</t>
  </si>
  <si>
    <t>GD</t>
  </si>
  <si>
    <t>غرينادا</t>
  </si>
  <si>
    <t>GT</t>
  </si>
  <si>
    <t>غواتيمالا</t>
  </si>
  <si>
    <t>GN</t>
  </si>
  <si>
    <t>غينيا</t>
  </si>
  <si>
    <t>GW</t>
  </si>
  <si>
    <t>غيني بيساو</t>
  </si>
  <si>
    <t>GY</t>
  </si>
  <si>
    <t>جيانا</t>
  </si>
  <si>
    <t>HT</t>
  </si>
  <si>
    <t>هايتي</t>
  </si>
  <si>
    <t>VA</t>
  </si>
  <si>
    <t>الكرسي البابوي</t>
  </si>
  <si>
    <t>HN</t>
  </si>
  <si>
    <t>هندوراس</t>
  </si>
  <si>
    <t>HU</t>
  </si>
  <si>
    <t>المجر</t>
  </si>
  <si>
    <t>IS</t>
  </si>
  <si>
    <t>آيسلندا</t>
  </si>
  <si>
    <t>IN</t>
  </si>
  <si>
    <t>الهند</t>
  </si>
  <si>
    <t>ID</t>
  </si>
  <si>
    <t>إندونيسيا</t>
  </si>
  <si>
    <t>IR</t>
  </si>
  <si>
    <t>جمهورية إيران الإسلامية</t>
  </si>
  <si>
    <t>IQ</t>
  </si>
  <si>
    <t>العراق</t>
  </si>
  <si>
    <t>IE</t>
  </si>
  <si>
    <t>أيرلندا</t>
  </si>
  <si>
    <t>IL</t>
  </si>
  <si>
    <t>إسرائيل</t>
  </si>
  <si>
    <t>IT</t>
  </si>
  <si>
    <t>إيطاليا</t>
  </si>
  <si>
    <t>JM</t>
  </si>
  <si>
    <t>جامايكا</t>
  </si>
  <si>
    <t>JP</t>
  </si>
  <si>
    <t>اليابان</t>
  </si>
  <si>
    <t>JO</t>
  </si>
  <si>
    <t>الأردن</t>
  </si>
  <si>
    <t>KZ</t>
  </si>
  <si>
    <t>كازخستان</t>
  </si>
  <si>
    <t>KE</t>
  </si>
  <si>
    <t>كينيا</t>
  </si>
  <si>
    <t>KI</t>
  </si>
  <si>
    <t>كريباتي</t>
  </si>
  <si>
    <t>KW</t>
  </si>
  <si>
    <t>الكويت</t>
  </si>
  <si>
    <t>KG</t>
  </si>
  <si>
    <t>قرغرستان</t>
  </si>
  <si>
    <t>LA</t>
  </si>
  <si>
    <t>جمهورية لاو  الشعبية الديمقراطية</t>
  </si>
  <si>
    <t>LV</t>
  </si>
  <si>
    <t>لاتفيا</t>
  </si>
  <si>
    <t>LB</t>
  </si>
  <si>
    <t>لبنان</t>
  </si>
  <si>
    <t>LS</t>
  </si>
  <si>
    <t>ليسوثو</t>
  </si>
  <si>
    <t>LR</t>
  </si>
  <si>
    <t>ليبيريا</t>
  </si>
  <si>
    <t>LY</t>
  </si>
  <si>
    <t>ليبيا</t>
  </si>
  <si>
    <t>LT</t>
  </si>
  <si>
    <t>ليثوانيا</t>
  </si>
  <si>
    <t>LU</t>
  </si>
  <si>
    <t>لكسمبورغ</t>
  </si>
  <si>
    <t>MG</t>
  </si>
  <si>
    <t>مدغشقر</t>
  </si>
  <si>
    <t>MW</t>
  </si>
  <si>
    <t>مالاوي</t>
  </si>
  <si>
    <t>MY</t>
  </si>
  <si>
    <t>ماليزيا</t>
  </si>
  <si>
    <t>MV</t>
  </si>
  <si>
    <t>الملديف</t>
  </si>
  <si>
    <t>ML</t>
  </si>
  <si>
    <t>مالي</t>
  </si>
  <si>
    <t>MT</t>
  </si>
  <si>
    <t>مالطا</t>
  </si>
  <si>
    <t>MH</t>
  </si>
  <si>
    <t>جزر مارشال</t>
  </si>
  <si>
    <t>MR</t>
  </si>
  <si>
    <t>موريتانيا</t>
  </si>
  <si>
    <t>MU</t>
  </si>
  <si>
    <t>موريشيوس</t>
  </si>
  <si>
    <t>MX</t>
  </si>
  <si>
    <t>المكسيك</t>
  </si>
  <si>
    <t>FM</t>
  </si>
  <si>
    <t>ميكرونسيا(الولايات الفيدرالية)</t>
  </si>
  <si>
    <t>MC</t>
  </si>
  <si>
    <t>موناكو</t>
  </si>
  <si>
    <t>MN</t>
  </si>
  <si>
    <t>منغوليا</t>
  </si>
  <si>
    <t>ME</t>
  </si>
  <si>
    <t>منتينيغرو</t>
  </si>
  <si>
    <t>MS</t>
  </si>
  <si>
    <t>مونتسيرات</t>
  </si>
  <si>
    <t>MA</t>
  </si>
  <si>
    <t>المغرب</t>
  </si>
  <si>
    <t>MZ</t>
  </si>
  <si>
    <t>موزمبيق</t>
  </si>
  <si>
    <t>MM</t>
  </si>
  <si>
    <t>ماينمار</t>
  </si>
  <si>
    <t>NA</t>
  </si>
  <si>
    <t>ناميبيا</t>
  </si>
  <si>
    <t>NR</t>
  </si>
  <si>
    <t>ناورو</t>
  </si>
  <si>
    <t>NP</t>
  </si>
  <si>
    <t>نيبال</t>
  </si>
  <si>
    <t>NL</t>
  </si>
  <si>
    <t>هولندا</t>
  </si>
  <si>
    <t>NZ</t>
  </si>
  <si>
    <t>نيوزيلاندا</t>
  </si>
  <si>
    <t>NI</t>
  </si>
  <si>
    <t>نيكاراغوا</t>
  </si>
  <si>
    <t>NE</t>
  </si>
  <si>
    <t>النيجر</t>
  </si>
  <si>
    <t>NG</t>
  </si>
  <si>
    <t>نيجريا</t>
  </si>
  <si>
    <t>NU</t>
  </si>
  <si>
    <t>نيوي</t>
  </si>
  <si>
    <t>NO</t>
  </si>
  <si>
    <t>النرويج</t>
  </si>
  <si>
    <t>OM</t>
  </si>
  <si>
    <t>عمان</t>
  </si>
  <si>
    <t>PK</t>
  </si>
  <si>
    <t>باكستان</t>
  </si>
  <si>
    <t>PW</t>
  </si>
  <si>
    <t>بالاوا</t>
  </si>
  <si>
    <t>PS</t>
  </si>
  <si>
    <t>فلسطين</t>
  </si>
  <si>
    <t>PA</t>
  </si>
  <si>
    <t>بنما</t>
  </si>
  <si>
    <t>PG</t>
  </si>
  <si>
    <t>بابوا غينيا الجديدة</t>
  </si>
  <si>
    <t>PY</t>
  </si>
  <si>
    <t>باراجواي</t>
  </si>
  <si>
    <t>PE</t>
  </si>
  <si>
    <t>بيرو</t>
  </si>
  <si>
    <t>PH</t>
  </si>
  <si>
    <t>الفلبين</t>
  </si>
  <si>
    <t>PL</t>
  </si>
  <si>
    <t>بولندا</t>
  </si>
  <si>
    <t>PT</t>
  </si>
  <si>
    <t>برتغال</t>
  </si>
  <si>
    <t>PR</t>
  </si>
  <si>
    <t>برتوريكو</t>
  </si>
  <si>
    <t>QA</t>
  </si>
  <si>
    <t>قطر</t>
  </si>
  <si>
    <t>KR</t>
  </si>
  <si>
    <t>جمهورية كوريا</t>
  </si>
  <si>
    <t>MD</t>
  </si>
  <si>
    <t>جمهورية ملدوفا</t>
  </si>
  <si>
    <t>RO</t>
  </si>
  <si>
    <t>رومانيا</t>
  </si>
  <si>
    <t>RU</t>
  </si>
  <si>
    <t>الإتحاد الروسي</t>
  </si>
  <si>
    <t>RW</t>
  </si>
  <si>
    <t>رواندا</t>
  </si>
  <si>
    <t>KN</t>
  </si>
  <si>
    <t>سانت كيتس ونيفيس</t>
  </si>
  <si>
    <t>LC</t>
  </si>
  <si>
    <t>سانت لوسيا</t>
  </si>
  <si>
    <t>VC</t>
  </si>
  <si>
    <t>سانت فنسنت وغرينادين</t>
  </si>
  <si>
    <t>WS</t>
  </si>
  <si>
    <t>ساموا</t>
  </si>
  <si>
    <t>SM</t>
  </si>
  <si>
    <t>سان مارينو</t>
  </si>
  <si>
    <t>ST</t>
  </si>
  <si>
    <t>ساو توم وبرنسيب</t>
  </si>
  <si>
    <t>SA</t>
  </si>
  <si>
    <t>المملكة العربية السعودية</t>
  </si>
  <si>
    <t>SN</t>
  </si>
  <si>
    <t>السنغال</t>
  </si>
  <si>
    <t>RS</t>
  </si>
  <si>
    <t>صربيا</t>
  </si>
  <si>
    <t>SC</t>
  </si>
  <si>
    <t>سيشيل</t>
  </si>
  <si>
    <t>SL</t>
  </si>
  <si>
    <t>سيراليون</t>
  </si>
  <si>
    <t>SG</t>
  </si>
  <si>
    <t>سنغافورة</t>
  </si>
  <si>
    <t>SX</t>
  </si>
  <si>
    <t>سينت مارتن (الجزء الهولندي)</t>
  </si>
  <si>
    <t>SK</t>
  </si>
  <si>
    <t>سلوفاكيا</t>
  </si>
  <si>
    <t>SI</t>
  </si>
  <si>
    <t>سلوفينيا</t>
  </si>
  <si>
    <t>SB</t>
  </si>
  <si>
    <t>جزر سولومون</t>
  </si>
  <si>
    <t>SO</t>
  </si>
  <si>
    <t>الصومال</t>
  </si>
  <si>
    <t>ZA</t>
  </si>
  <si>
    <t>جنوب أفريقيا</t>
  </si>
  <si>
    <t>SS</t>
  </si>
  <si>
    <t>جنوب السودان</t>
  </si>
  <si>
    <t>ES</t>
  </si>
  <si>
    <t>اسبانيا</t>
  </si>
  <si>
    <t>LK</t>
  </si>
  <si>
    <t>سريلانكا</t>
  </si>
  <si>
    <t>SD</t>
  </si>
  <si>
    <t>السودان</t>
  </si>
  <si>
    <t>SR</t>
  </si>
  <si>
    <t>سورينام</t>
  </si>
  <si>
    <t>SZ</t>
  </si>
  <si>
    <t>سوازيلاند</t>
  </si>
  <si>
    <t>SE</t>
  </si>
  <si>
    <t>السويد</t>
  </si>
  <si>
    <t>CH</t>
  </si>
  <si>
    <t>سويسرا</t>
  </si>
  <si>
    <t>SY</t>
  </si>
  <si>
    <t>الجمهورية العربية السورية</t>
  </si>
  <si>
    <t>TJ</t>
  </si>
  <si>
    <t>طاجيكستان</t>
  </si>
  <si>
    <t>TH</t>
  </si>
  <si>
    <t>تلايلاند</t>
  </si>
  <si>
    <t>MK</t>
  </si>
  <si>
    <t>جمهورية مقدونيا اليوغسلافيا السابقة</t>
  </si>
  <si>
    <t>TL</t>
  </si>
  <si>
    <t>تيمور ليست</t>
  </si>
  <si>
    <t>TG</t>
  </si>
  <si>
    <t>توغو</t>
  </si>
  <si>
    <t>TK</t>
  </si>
  <si>
    <t>توكيلاو</t>
  </si>
  <si>
    <t>TO</t>
  </si>
  <si>
    <t>تونفا</t>
  </si>
  <si>
    <t>TT</t>
  </si>
  <si>
    <t>ترينيداد وتوباغو</t>
  </si>
  <si>
    <t>TN</t>
  </si>
  <si>
    <t>تونس</t>
  </si>
  <si>
    <t>TR</t>
  </si>
  <si>
    <t>تركيا</t>
  </si>
  <si>
    <t>TM</t>
  </si>
  <si>
    <t>تركمانستان</t>
  </si>
  <si>
    <t>TC</t>
  </si>
  <si>
    <t>جزر تركس وكايكوس</t>
  </si>
  <si>
    <t>TV</t>
  </si>
  <si>
    <t>توفالو</t>
  </si>
  <si>
    <t>UG</t>
  </si>
  <si>
    <t>أوغندا</t>
  </si>
  <si>
    <t>UA</t>
  </si>
  <si>
    <t>أوكرانيا</t>
  </si>
  <si>
    <t>AE</t>
  </si>
  <si>
    <t>الإمارات العربية المتحدة</t>
  </si>
  <si>
    <t>GB</t>
  </si>
  <si>
    <t>الملكة المتحدة</t>
  </si>
  <si>
    <t>TZ</t>
  </si>
  <si>
    <t>جمهورة تنزانيا المتحدة</t>
  </si>
  <si>
    <t>US</t>
  </si>
  <si>
    <t>الولايات المتحدة الأمريكية</t>
  </si>
  <si>
    <t>UY</t>
  </si>
  <si>
    <t>أرجواي</t>
  </si>
  <si>
    <t>UZ</t>
  </si>
  <si>
    <t>أزبكستان</t>
  </si>
  <si>
    <t>VU</t>
  </si>
  <si>
    <t>فاناتو</t>
  </si>
  <si>
    <t>VE</t>
  </si>
  <si>
    <t>فنزويلا (جمهورية البوليفارية)</t>
  </si>
  <si>
    <t>VN</t>
  </si>
  <si>
    <t>فيتنام</t>
  </si>
  <si>
    <t>YE</t>
  </si>
  <si>
    <t>اليمن</t>
  </si>
  <si>
    <t>ZM</t>
  </si>
  <si>
    <t>زامبيا</t>
  </si>
  <si>
    <t>ZW</t>
  </si>
  <si>
    <t>زمبابواي</t>
  </si>
  <si>
    <t>Element</t>
  </si>
  <si>
    <t>Type</t>
  </si>
  <si>
    <t>PosType</t>
  </si>
  <si>
    <t>Position</t>
  </si>
  <si>
    <t>DataStart</t>
  </si>
  <si>
    <t>O14</t>
  </si>
  <si>
    <t>DSD</t>
  </si>
  <si>
    <t>DIM</t>
  </si>
  <si>
    <t>CELL</t>
  </si>
  <si>
    <t>B1</t>
  </si>
  <si>
    <t>NumColums</t>
  </si>
  <si>
    <t>Excel_file</t>
  </si>
  <si>
    <t>v1</t>
  </si>
  <si>
    <t>B2</t>
  </si>
  <si>
    <t>MaxEmptyRows</t>
  </si>
  <si>
    <t>B3</t>
  </si>
  <si>
    <t>DefaultValue</t>
  </si>
  <si>
    <t>NaN</t>
  </si>
  <si>
    <t>B4</t>
  </si>
  <si>
    <t>B5</t>
  </si>
  <si>
    <t>B6</t>
  </si>
  <si>
    <t>B7</t>
  </si>
  <si>
    <t>B8</t>
  </si>
  <si>
    <t>B9</t>
  </si>
  <si>
    <t>COLUMN</t>
  </si>
  <si>
    <t>ROW</t>
  </si>
  <si>
    <t>OBS_STATUS</t>
  </si>
  <si>
    <t>ATT</t>
  </si>
  <si>
    <t>OBS_LEVEL</t>
  </si>
  <si>
    <t>OBS_COMMENT</t>
  </si>
  <si>
    <t>القطاع :</t>
  </si>
  <si>
    <t>نوع النفقات والمصدر الرئيسي
(اختيار المصدر الأعلى للنفقات)</t>
  </si>
  <si>
    <t>الملاحظات
 (في حالة وجود مصادر متعددة للنفقات على للبحث الواحد تذكر المصادر  الاخرى وقيمة النفقات ونوعها)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</si>
</sst>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\-mm\-dd;@"/>
    <numFmt numFmtId="166" formatCode="#,##0.0"/>
  </numFmts>
  <fonts count="32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1"/>
      <name val="Times New Roman"/>
      <family val="1"/>
    </font>
    <font>
      <sz val="10"/>
      <color rgb="FF555555"/>
      <name val="Arial Unicode MS"/>
      <family val="2"/>
    </font>
    <font>
      <sz val="8"/>
      <color rgb="FF000000"/>
      <name val="Arial"/>
      <family val="2"/>
    </font>
    <font>
      <sz val="8"/>
      <name val="Arial"/>
      <family val="2"/>
      <scheme val="minor"/>
    </font>
    <font>
      <sz val="1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8"/>
      <name val="Arial"/>
      <family val="2"/>
      <scheme val="minor"/>
    </font>
    <font>
      <sz val="8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11"/>
      <name val="Arial"/>
      <family val="2"/>
      <scheme val="minor"/>
    </font>
    <font>
      <sz val="8"/>
      <color theme="1"/>
      <name val="Arial"/>
      <family val="2"/>
    </font>
    <font>
      <sz val="11"/>
      <color theme="0"/>
      <name val="Arial"/>
      <family val="2"/>
      <scheme val="minor"/>
    </font>
    <font>
      <i/>
      <sz val="11"/>
      <name val="Arial"/>
      <family val="2"/>
      <scheme val="minor"/>
    </font>
    <font>
      <sz val="11"/>
      <color rgb="FFFF0000"/>
      <name val="Arial"/>
      <family val="2"/>
      <scheme val="minor"/>
    </font>
    <font>
      <sz val="8"/>
      <color rgb="FF000000"/>
      <name val="Tahoma"/>
      <family val="2"/>
    </font>
    <font>
      <sz val="11"/>
      <name val="Calibri"/>
      <family val="2"/>
    </font>
    <font>
      <b/>
      <sz val="11"/>
      <color indexed="10"/>
      <name val="Arial"/>
      <family val="2"/>
      <scheme val="minor"/>
    </font>
    <font>
      <i/>
      <sz val="8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238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rgb="FFFFFF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theme="0" tint="-0.34998626667073579"/>
      </left>
      <right style="thin">
        <color indexed="55"/>
      </right>
      <top style="thin">
        <color theme="0" tint="-0.34998626667073579"/>
      </top>
      <bottom style="thin">
        <color indexed="55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1"/>
    <xf numFmtId="0" fontId="5" fillId="0" borderId="0"/>
    <xf numFmtId="0" fontId="6" fillId="0" borderId="0"/>
    <xf numFmtId="0" fontId="2" fillId="0" borderId="0"/>
    <xf numFmtId="0" fontId="4" fillId="0" borderId="1"/>
    <xf numFmtId="0" fontId="5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1" fillId="0" borderId="0"/>
    <xf numFmtId="0" fontId="1" fillId="0" borderId="0"/>
  </cellStyleXfs>
  <cellXfs count="369">
    <xf numFmtId="0" fontId="0" fillId="0" borderId="0" xfId="0"/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1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1" fontId="9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9" fillId="3" borderId="5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 vertical="center" shrinkToFit="1"/>
      <protection locked="0"/>
    </xf>
    <xf numFmtId="0" fontId="9" fillId="7" borderId="0" xfId="0" applyFont="1" applyFill="1" applyAlignment="1" applyProtection="1">
      <alignment horizontal="center"/>
      <protection locked="0"/>
    </xf>
    <xf numFmtId="3" fontId="9" fillId="0" borderId="1" xfId="0" applyNumberFormat="1" applyFont="1" applyBorder="1" applyAlignment="1" applyProtection="1">
      <alignment horizontal="center" vertical="center" shrinkToFit="1"/>
      <protection locked="0"/>
    </xf>
    <xf numFmtId="1" fontId="9" fillId="2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vertical="center" shrinkToFit="1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center"/>
    </xf>
    <xf numFmtId="0" fontId="10" fillId="4" borderId="7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0" fillId="0" borderId="0" xfId="0" applyProtection="1"/>
    <xf numFmtId="0" fontId="10" fillId="0" borderId="1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3" fillId="0" borderId="0" xfId="0" applyFont="1"/>
    <xf numFmtId="0" fontId="14" fillId="0" borderId="0" xfId="0" applyFont="1"/>
    <xf numFmtId="0" fontId="9" fillId="0" borderId="0" xfId="0" applyNumberFormat="1" applyFont="1" applyAlignment="1" applyProtection="1">
      <alignment horizontal="center"/>
      <protection locked="0"/>
    </xf>
    <xf numFmtId="0" fontId="2" fillId="0" borderId="0" xfId="6" applyFont="1" applyProtection="1"/>
    <xf numFmtId="0" fontId="2" fillId="0" borderId="0" xfId="6" applyFont="1" applyFill="1" applyProtection="1"/>
    <xf numFmtId="0" fontId="2" fillId="0" borderId="0" xfId="6" applyFont="1" applyAlignment="1" applyProtection="1"/>
    <xf numFmtId="0" fontId="2" fillId="0" borderId="0" xfId="6" applyFont="1" applyAlignment="1" applyProtection="1">
      <alignment horizontal="center"/>
    </xf>
    <xf numFmtId="0" fontId="2" fillId="8" borderId="0" xfId="6" applyFont="1" applyFill="1" applyProtection="1"/>
    <xf numFmtId="0" fontId="2" fillId="8" borderId="0" xfId="6" applyFont="1" applyFill="1" applyAlignment="1" applyProtection="1"/>
    <xf numFmtId="0" fontId="16" fillId="2" borderId="0" xfId="6" applyFont="1" applyFill="1" applyBorder="1" applyAlignment="1" applyProtection="1">
      <alignment wrapText="1"/>
    </xf>
    <xf numFmtId="0" fontId="17" fillId="11" borderId="9" xfId="6" applyFont="1" applyFill="1" applyBorder="1" applyAlignment="1" applyProtection="1">
      <alignment horizontal="right" vertical="center" indent="2"/>
    </xf>
    <xf numFmtId="0" fontId="18" fillId="8" borderId="0" xfId="6" applyFont="1" applyFill="1" applyAlignment="1" applyProtection="1">
      <alignment vertical="center"/>
    </xf>
    <xf numFmtId="0" fontId="17" fillId="12" borderId="9" xfId="6" applyFont="1" applyFill="1" applyBorder="1" applyAlignment="1" applyProtection="1">
      <alignment horizontal="right" vertical="center" indent="2"/>
    </xf>
    <xf numFmtId="0" fontId="17" fillId="12" borderId="9" xfId="6" applyFont="1" applyFill="1" applyBorder="1" applyAlignment="1" applyProtection="1">
      <alignment horizontal="right" vertical="center" wrapText="1" indent="2"/>
    </xf>
    <xf numFmtId="164" fontId="18" fillId="8" borderId="0" xfId="6" applyNumberFormat="1" applyFont="1" applyFill="1" applyAlignment="1" applyProtection="1">
      <alignment vertical="center"/>
    </xf>
    <xf numFmtId="0" fontId="2" fillId="0" borderId="0" xfId="6" applyFont="1" applyAlignment="1" applyProtection="1">
      <alignment horizontal="left"/>
    </xf>
    <xf numFmtId="0" fontId="2" fillId="0" borderId="0" xfId="6" applyFont="1" applyFill="1" applyAlignment="1" applyProtection="1">
      <alignment horizontal="right"/>
    </xf>
    <xf numFmtId="0" fontId="2" fillId="8" borderId="0" xfId="6" applyFont="1" applyFill="1" applyAlignment="1" applyProtection="1">
      <alignment horizontal="right"/>
    </xf>
    <xf numFmtId="0" fontId="16" fillId="2" borderId="0" xfId="4" applyFont="1" applyFill="1" applyBorder="1" applyAlignment="1" applyProtection="1">
      <alignment horizontal="right" wrapText="1"/>
    </xf>
    <xf numFmtId="0" fontId="16" fillId="2" borderId="0" xfId="4" applyFont="1" applyFill="1" applyAlignment="1" applyProtection="1">
      <alignment horizontal="right" vertical="center" wrapText="1"/>
    </xf>
    <xf numFmtId="0" fontId="16" fillId="2" borderId="0" xfId="6" applyFont="1" applyFill="1" applyAlignment="1" applyProtection="1">
      <alignment horizontal="right" vertical="center"/>
    </xf>
    <xf numFmtId="0" fontId="16" fillId="8" borderId="0" xfId="4" applyFont="1" applyFill="1" applyAlignment="1" applyProtection="1">
      <alignment horizontal="right" wrapText="1"/>
    </xf>
    <xf numFmtId="0" fontId="18" fillId="8" borderId="0" xfId="6" applyFont="1" applyFill="1" applyAlignment="1" applyProtection="1">
      <alignment horizontal="right" vertical="center"/>
    </xf>
    <xf numFmtId="0" fontId="2" fillId="0" borderId="0" xfId="6" applyFont="1" applyAlignment="1" applyProtection="1">
      <alignment horizontal="right"/>
    </xf>
    <xf numFmtId="0" fontId="16" fillId="2" borderId="0" xfId="4" applyFont="1" applyFill="1" applyBorder="1" applyAlignment="1" applyProtection="1">
      <alignment wrapText="1"/>
    </xf>
    <xf numFmtId="0" fontId="2" fillId="2" borderId="0" xfId="6" applyFont="1" applyFill="1" applyAlignment="1" applyProtection="1"/>
    <xf numFmtId="0" fontId="16" fillId="2" borderId="0" xfId="4" applyFont="1" applyFill="1" applyAlignment="1" applyProtection="1">
      <alignment vertical="center" wrapText="1"/>
    </xf>
    <xf numFmtId="0" fontId="16" fillId="8" borderId="0" xfId="4" applyFont="1" applyFill="1" applyAlignment="1" applyProtection="1">
      <alignment wrapText="1"/>
    </xf>
    <xf numFmtId="0" fontId="16" fillId="0" borderId="0" xfId="4" applyFont="1" applyFill="1" applyAlignment="1" applyProtection="1">
      <alignment horizontal="right" wrapText="1"/>
    </xf>
    <xf numFmtId="0" fontId="16" fillId="2" borderId="0" xfId="4" applyFont="1" applyFill="1" applyBorder="1" applyAlignment="1" applyProtection="1">
      <alignment horizontal="right" vertical="center" wrapText="1"/>
    </xf>
    <xf numFmtId="0" fontId="16" fillId="2" borderId="0" xfId="4" applyFont="1" applyFill="1" applyBorder="1" applyAlignment="1" applyProtection="1">
      <alignment horizontal="right" vertical="center"/>
    </xf>
    <xf numFmtId="0" fontId="19" fillId="8" borderId="0" xfId="6" applyFont="1" applyFill="1" applyAlignment="1" applyProtection="1">
      <alignment horizontal="right" vertical="center"/>
    </xf>
    <xf numFmtId="0" fontId="20" fillId="0" borderId="0" xfId="6" applyFont="1" applyAlignment="1" applyProtection="1">
      <alignment horizontal="right"/>
    </xf>
    <xf numFmtId="0" fontId="2" fillId="0" borderId="0" xfId="6" applyFont="1" applyAlignment="1" applyProtection="1">
      <alignment horizontal="right" vertical="center"/>
    </xf>
    <xf numFmtId="0" fontId="2" fillId="0" borderId="0" xfId="6" applyFont="1" applyFill="1" applyAlignment="1" applyProtection="1">
      <alignment horizontal="right" vertical="center"/>
    </xf>
    <xf numFmtId="0" fontId="2" fillId="8" borderId="0" xfId="6" applyFont="1" applyFill="1" applyAlignment="1" applyProtection="1">
      <alignment horizontal="right" vertical="center"/>
    </xf>
    <xf numFmtId="0" fontId="16" fillId="2" borderId="0" xfId="6" applyFont="1" applyFill="1" applyAlignment="1" applyProtection="1">
      <alignment vertical="center"/>
    </xf>
    <xf numFmtId="0" fontId="17" fillId="2" borderId="0" xfId="6" applyFont="1" applyFill="1" applyAlignment="1" applyProtection="1">
      <alignment vertical="center"/>
    </xf>
    <xf numFmtId="0" fontId="17" fillId="8" borderId="0" xfId="6" applyFont="1" applyFill="1" applyAlignment="1" applyProtection="1">
      <alignment horizontal="right" vertical="center"/>
    </xf>
    <xf numFmtId="0" fontId="16" fillId="2" borderId="0" xfId="6" applyFont="1" applyFill="1" applyBorder="1" applyAlignment="1" applyProtection="1">
      <alignment horizontal="right"/>
    </xf>
    <xf numFmtId="0" fontId="16" fillId="2" borderId="0" xfId="6" applyFont="1" applyFill="1" applyBorder="1" applyAlignment="1" applyProtection="1"/>
    <xf numFmtId="0" fontId="16" fillId="2" borderId="0" xfId="6" applyFont="1" applyFill="1" applyBorder="1" applyAlignment="1" applyProtection="1">
      <alignment horizontal="center" vertical="center" wrapText="1"/>
    </xf>
    <xf numFmtId="0" fontId="16" fillId="2" borderId="0" xfId="6" applyFont="1" applyFill="1" applyBorder="1" applyAlignment="1" applyProtection="1">
      <alignment horizontal="right" vertical="center" wrapText="1"/>
    </xf>
    <xf numFmtId="0" fontId="17" fillId="2" borderId="0" xfId="6" applyFont="1" applyFill="1" applyAlignment="1" applyProtection="1"/>
    <xf numFmtId="0" fontId="17" fillId="8" borderId="0" xfId="6" applyFont="1" applyFill="1" applyProtection="1"/>
    <xf numFmtId="0" fontId="17" fillId="8" borderId="0" xfId="6" applyFont="1" applyFill="1" applyAlignment="1" applyProtection="1"/>
    <xf numFmtId="0" fontId="17" fillId="8" borderId="0" xfId="6" applyFont="1" applyFill="1" applyAlignment="1" applyProtection="1">
      <alignment vertical="top" wrapText="1"/>
    </xf>
    <xf numFmtId="0" fontId="21" fillId="8" borderId="0" xfId="6" applyFont="1" applyFill="1" applyAlignment="1" applyProtection="1">
      <alignment vertical="center"/>
    </xf>
    <xf numFmtId="0" fontId="22" fillId="8" borderId="0" xfId="6" applyFont="1" applyFill="1" applyAlignment="1" applyProtection="1">
      <alignment vertical="center"/>
    </xf>
    <xf numFmtId="0" fontId="23" fillId="2" borderId="0" xfId="9" applyFont="1" applyFill="1" applyAlignment="1" applyProtection="1">
      <alignment horizontal="right" wrapText="1"/>
    </xf>
    <xf numFmtId="0" fontId="21" fillId="8" borderId="0" xfId="6" applyFont="1" applyFill="1" applyAlignment="1" applyProtection="1">
      <alignment horizontal="right" vertical="center" readingOrder="2"/>
    </xf>
    <xf numFmtId="0" fontId="18" fillId="17" borderId="0" xfId="6" applyFont="1" applyFill="1" applyAlignment="1" applyProtection="1">
      <alignment vertical="center"/>
    </xf>
    <xf numFmtId="0" fontId="24" fillId="17" borderId="0" xfId="6" applyFont="1" applyFill="1" applyProtection="1"/>
    <xf numFmtId="0" fontId="17" fillId="8" borderId="0" xfId="6" applyFont="1" applyFill="1" applyAlignment="1" applyProtection="1">
      <alignment horizontal="right" vertical="top" wrapText="1"/>
    </xf>
    <xf numFmtId="0" fontId="23" fillId="2" borderId="0" xfId="9" applyFont="1" applyFill="1" applyAlignment="1" applyProtection="1">
      <alignment wrapText="1"/>
    </xf>
    <xf numFmtId="0" fontId="21" fillId="17" borderId="0" xfId="6" applyFont="1" applyFill="1" applyAlignment="1" applyProtection="1">
      <alignment vertical="center"/>
    </xf>
    <xf numFmtId="0" fontId="16" fillId="8" borderId="0" xfId="4" applyFont="1" applyFill="1" applyAlignment="1" applyProtection="1">
      <alignment vertical="center" wrapText="1"/>
    </xf>
    <xf numFmtId="0" fontId="2" fillId="11" borderId="9" xfId="6" applyFont="1" applyFill="1" applyBorder="1" applyAlignment="1" applyProtection="1">
      <alignment horizontal="right" vertical="center" indent="2"/>
    </xf>
    <xf numFmtId="0" fontId="17" fillId="0" borderId="0" xfId="6" applyFont="1" applyProtection="1"/>
    <xf numFmtId="0" fontId="21" fillId="17" borderId="0" xfId="6" applyFont="1" applyFill="1" applyAlignment="1" applyProtection="1">
      <alignment horizontal="right" vertical="center" indent="1"/>
    </xf>
    <xf numFmtId="0" fontId="21" fillId="8" borderId="0" xfId="6" applyFont="1" applyFill="1" applyAlignment="1" applyProtection="1">
      <alignment horizontal="right" vertical="center" indent="1"/>
    </xf>
    <xf numFmtId="0" fontId="17" fillId="8" borderId="0" xfId="6" applyFont="1" applyFill="1" applyAlignment="1" applyProtection="1">
      <alignment horizontal="right" vertical="top" wrapText="1" indent="1"/>
    </xf>
    <xf numFmtId="0" fontId="17" fillId="8" borderId="0" xfId="6" applyFont="1" applyFill="1" applyAlignment="1" applyProtection="1">
      <alignment horizontal="right" indent="1"/>
    </xf>
    <xf numFmtId="0" fontId="17" fillId="8" borderId="0" xfId="6" applyFont="1" applyFill="1" applyAlignment="1" applyProtection="1">
      <alignment horizontal="right" vertical="center" indent="1"/>
    </xf>
    <xf numFmtId="0" fontId="16" fillId="8" borderId="0" xfId="4" applyFont="1" applyFill="1" applyAlignment="1" applyProtection="1">
      <alignment horizontal="right" wrapText="1" indent="1"/>
    </xf>
    <xf numFmtId="0" fontId="17" fillId="12" borderId="13" xfId="6" applyFont="1" applyFill="1" applyBorder="1" applyAlignment="1" applyProtection="1">
      <alignment horizontal="right" vertical="center" wrapText="1" indent="1"/>
    </xf>
    <xf numFmtId="0" fontId="25" fillId="11" borderId="13" xfId="6" applyFont="1" applyFill="1" applyBorder="1" applyAlignment="1" applyProtection="1">
      <alignment horizontal="right" vertical="center" wrapText="1" indent="1"/>
    </xf>
    <xf numFmtId="0" fontId="17" fillId="11" borderId="9" xfId="6" applyFont="1" applyFill="1" applyBorder="1" applyAlignment="1" applyProtection="1">
      <alignment horizontal="right" vertical="center" indent="1"/>
    </xf>
    <xf numFmtId="0" fontId="17" fillId="0" borderId="0" xfId="6" applyFont="1" applyAlignment="1" applyProtection="1">
      <alignment horizontal="left" indent="1"/>
    </xf>
    <xf numFmtId="0" fontId="10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1" fontId="18" fillId="8" borderId="0" xfId="6" applyNumberFormat="1" applyFont="1" applyFill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7" fillId="2" borderId="0" xfId="13" applyFont="1" applyFill="1" applyBorder="1" applyAlignment="1" applyProtection="1">
      <protection locked="0"/>
    </xf>
    <xf numFmtId="0" fontId="17" fillId="2" borderId="0" xfId="13" applyFont="1" applyFill="1" applyBorder="1" applyAlignment="1" applyProtection="1">
      <alignment horizontal="right"/>
      <protection locked="0"/>
    </xf>
    <xf numFmtId="0" fontId="21" fillId="8" borderId="0" xfId="14" applyFont="1" applyFill="1" applyAlignment="1" applyProtection="1">
      <alignment horizontal="right" vertical="center"/>
      <protection locked="0"/>
    </xf>
    <xf numFmtId="0" fontId="21" fillId="8" borderId="0" xfId="14" applyFont="1" applyFill="1" applyAlignment="1" applyProtection="1">
      <alignment vertical="center"/>
      <protection locked="0"/>
    </xf>
    <xf numFmtId="0" fontId="1" fillId="0" borderId="0" xfId="14" applyProtection="1">
      <protection locked="0"/>
    </xf>
    <xf numFmtId="0" fontId="26" fillId="2" borderId="0" xfId="13" applyFont="1" applyFill="1" applyBorder="1" applyAlignment="1" applyProtection="1">
      <alignment horizontal="right"/>
      <protection locked="0"/>
    </xf>
    <xf numFmtId="0" fontId="18" fillId="8" borderId="0" xfId="14" applyFont="1" applyFill="1" applyAlignment="1" applyProtection="1">
      <alignment vertical="center"/>
      <protection locked="0"/>
    </xf>
    <xf numFmtId="0" fontId="23" fillId="2" borderId="0" xfId="8" applyFont="1" applyFill="1" applyAlignment="1" applyProtection="1">
      <alignment vertical="center"/>
      <protection locked="0"/>
    </xf>
    <xf numFmtId="0" fontId="29" fillId="0" borderId="0" xfId="14" applyFont="1" applyProtection="1">
      <protection locked="0"/>
    </xf>
    <xf numFmtId="0" fontId="18" fillId="8" borderId="0" xfId="14" applyFont="1" applyFill="1" applyAlignment="1" applyProtection="1">
      <alignment horizontal="right" vertical="center"/>
      <protection locked="0"/>
    </xf>
    <xf numFmtId="0" fontId="23" fillId="2" borderId="0" xfId="8" applyFont="1" applyFill="1" applyBorder="1" applyAlignment="1" applyProtection="1">
      <alignment vertical="center" wrapText="1"/>
      <protection locked="0"/>
    </xf>
    <xf numFmtId="0" fontId="23" fillId="2" borderId="0" xfId="8" applyFont="1" applyFill="1" applyAlignment="1" applyProtection="1">
      <alignment vertical="center" wrapText="1"/>
      <protection locked="0"/>
    </xf>
    <xf numFmtId="0" fontId="23" fillId="2" borderId="24" xfId="8" applyFont="1" applyFill="1" applyBorder="1" applyAlignment="1" applyProtection="1">
      <alignment vertical="center" wrapText="1"/>
      <protection locked="0"/>
    </xf>
    <xf numFmtId="0" fontId="23" fillId="2" borderId="23" xfId="8" applyFont="1" applyFill="1" applyBorder="1" applyAlignment="1" applyProtection="1">
      <alignment vertical="center" wrapText="1"/>
      <protection locked="0"/>
    </xf>
    <xf numFmtId="0" fontId="21" fillId="8" borderId="26" xfId="14" applyFont="1" applyFill="1" applyBorder="1" applyAlignment="1" applyProtection="1">
      <alignment vertical="center"/>
      <protection locked="0"/>
    </xf>
    <xf numFmtId="0" fontId="24" fillId="0" borderId="0" xfId="14" applyFont="1" applyProtection="1">
      <protection locked="0"/>
    </xf>
    <xf numFmtId="0" fontId="30" fillId="8" borderId="0" xfId="14" applyFont="1" applyFill="1" applyBorder="1" applyAlignment="1" applyProtection="1">
      <alignment vertical="center"/>
      <protection locked="0"/>
    </xf>
    <xf numFmtId="0" fontId="21" fillId="8" borderId="0" xfId="14" applyFont="1" applyFill="1" applyBorder="1" applyAlignment="1" applyProtection="1">
      <alignment vertical="center"/>
      <protection locked="0"/>
    </xf>
    <xf numFmtId="0" fontId="21" fillId="8" borderId="29" xfId="14" applyFont="1" applyFill="1" applyBorder="1" applyAlignment="1" applyProtection="1">
      <alignment vertical="center"/>
      <protection locked="0"/>
    </xf>
    <xf numFmtId="0" fontId="30" fillId="8" borderId="0" xfId="14" applyFont="1" applyFill="1" applyAlignment="1" applyProtection="1">
      <alignment vertical="center"/>
      <protection locked="0"/>
    </xf>
    <xf numFmtId="0" fontId="1" fillId="0" borderId="0" xfId="14" applyAlignment="1" applyProtection="1">
      <alignment horizontal="left"/>
      <protection locked="0"/>
    </xf>
    <xf numFmtId="0" fontId="17" fillId="0" borderId="0" xfId="14" applyFont="1" applyProtection="1">
      <protection locked="0"/>
    </xf>
    <xf numFmtId="0" fontId="16" fillId="2" borderId="0" xfId="14" applyFont="1" applyFill="1" applyBorder="1" applyAlignment="1" applyProtection="1"/>
    <xf numFmtId="0" fontId="1" fillId="8" borderId="0" xfId="14" applyFont="1" applyFill="1" applyProtection="1"/>
    <xf numFmtId="0" fontId="18" fillId="17" borderId="0" xfId="14" applyFont="1" applyFill="1" applyAlignment="1" applyProtection="1">
      <alignment vertical="center"/>
    </xf>
    <xf numFmtId="0" fontId="24" fillId="17" borderId="0" xfId="14" applyFont="1" applyFill="1" applyProtection="1"/>
    <xf numFmtId="0" fontId="1" fillId="0" borderId="0" xfId="14" applyFont="1" applyProtection="1"/>
    <xf numFmtId="0" fontId="16" fillId="2" borderId="0" xfId="14" applyFont="1" applyFill="1" applyBorder="1" applyAlignment="1" applyProtection="1">
      <alignment horizontal="right"/>
    </xf>
    <xf numFmtId="0" fontId="21" fillId="8" borderId="0" xfId="14" applyFont="1" applyFill="1" applyAlignment="1" applyProtection="1">
      <alignment vertical="center"/>
    </xf>
    <xf numFmtId="0" fontId="1" fillId="8" borderId="0" xfId="14" applyFont="1" applyFill="1" applyAlignment="1" applyProtection="1">
      <alignment horizontal="right" vertical="center"/>
    </xf>
    <xf numFmtId="0" fontId="16" fillId="2" borderId="0" xfId="14" applyFont="1" applyFill="1" applyBorder="1" applyAlignment="1" applyProtection="1">
      <alignment horizontal="right" wrapText="1"/>
    </xf>
    <xf numFmtId="0" fontId="21" fillId="8" borderId="0" xfId="14" applyFont="1" applyFill="1" applyAlignment="1" applyProtection="1">
      <alignment horizontal="right" vertical="center" readingOrder="2"/>
    </xf>
    <xf numFmtId="0" fontId="17" fillId="8" borderId="0" xfId="14" applyFont="1" applyFill="1" applyAlignment="1" applyProtection="1">
      <alignment vertical="top" wrapText="1"/>
    </xf>
    <xf numFmtId="0" fontId="22" fillId="8" borderId="0" xfId="14" applyFont="1" applyFill="1" applyAlignment="1" applyProtection="1">
      <alignment vertical="center"/>
    </xf>
    <xf numFmtId="0" fontId="17" fillId="8" borderId="0" xfId="14" applyFont="1" applyFill="1" applyBorder="1" applyAlignment="1" applyProtection="1">
      <alignment vertical="top" wrapText="1"/>
    </xf>
    <xf numFmtId="0" fontId="18" fillId="8" borderId="0" xfId="14" applyFont="1" applyFill="1" applyAlignment="1" applyProtection="1">
      <alignment vertical="center"/>
    </xf>
    <xf numFmtId="0" fontId="17" fillId="8" borderId="0" xfId="14" applyFont="1" applyFill="1" applyProtection="1"/>
    <xf numFmtId="0" fontId="17" fillId="8" borderId="0" xfId="14" applyFont="1" applyFill="1" applyAlignment="1" applyProtection="1"/>
    <xf numFmtId="0" fontId="17" fillId="2" borderId="0" xfId="14" applyFont="1" applyFill="1" applyAlignment="1" applyProtection="1"/>
    <xf numFmtId="0" fontId="16" fillId="2" borderId="0" xfId="14" applyFont="1" applyFill="1" applyAlignment="1" applyProtection="1">
      <alignment vertical="center"/>
    </xf>
    <xf numFmtId="0" fontId="16" fillId="2" borderId="0" xfId="14" applyFont="1" applyFill="1" applyBorder="1" applyAlignment="1" applyProtection="1">
      <alignment horizontal="right" vertical="center" wrapText="1"/>
    </xf>
    <xf numFmtId="0" fontId="16" fillId="2" borderId="0" xfId="14" applyFont="1" applyFill="1" applyBorder="1" applyAlignment="1" applyProtection="1">
      <alignment horizontal="center" vertical="center" wrapText="1"/>
    </xf>
    <xf numFmtId="0" fontId="1" fillId="0" borderId="0" xfId="14" applyFont="1" applyAlignment="1" applyProtection="1">
      <alignment horizontal="right" vertical="center"/>
    </xf>
    <xf numFmtId="0" fontId="18" fillId="8" borderId="0" xfId="14" applyFont="1" applyFill="1" applyAlignment="1" applyProtection="1">
      <alignment horizontal="right" vertical="center"/>
    </xf>
    <xf numFmtId="0" fontId="17" fillId="2" borderId="0" xfId="14" applyFont="1" applyFill="1" applyAlignment="1" applyProtection="1">
      <alignment vertical="center"/>
    </xf>
    <xf numFmtId="0" fontId="1" fillId="2" borderId="0" xfId="14" applyFont="1" applyFill="1" applyAlignment="1" applyProtection="1"/>
    <xf numFmtId="0" fontId="16" fillId="2" borderId="0" xfId="14" applyFont="1" applyFill="1" applyAlignment="1" applyProtection="1">
      <alignment horizontal="right" vertical="center"/>
    </xf>
    <xf numFmtId="0" fontId="17" fillId="12" borderId="15" xfId="14" applyFont="1" applyFill="1" applyBorder="1" applyAlignment="1" applyProtection="1">
      <alignment horizontal="right" vertical="center"/>
    </xf>
    <xf numFmtId="0" fontId="17" fillId="12" borderId="16" xfId="14" applyFont="1" applyFill="1" applyBorder="1" applyAlignment="1" applyProtection="1">
      <alignment horizontal="right" vertical="center"/>
    </xf>
    <xf numFmtId="0" fontId="17" fillId="12" borderId="10" xfId="14" applyFont="1" applyFill="1" applyBorder="1" applyAlignment="1" applyProtection="1">
      <alignment horizontal="right" vertical="center"/>
    </xf>
    <xf numFmtId="0" fontId="16" fillId="2" borderId="0" xfId="14" applyFont="1" applyFill="1" applyBorder="1" applyAlignment="1" applyProtection="1">
      <alignment wrapText="1"/>
    </xf>
    <xf numFmtId="0" fontId="1" fillId="0" borderId="0" xfId="14" applyFont="1" applyAlignment="1" applyProtection="1"/>
    <xf numFmtId="0" fontId="1" fillId="0" borderId="0" xfId="14" applyFont="1" applyAlignment="1" applyProtection="1">
      <alignment horizontal="center"/>
    </xf>
    <xf numFmtId="0" fontId="17" fillId="8" borderId="0" xfId="14" applyFont="1" applyFill="1" applyAlignment="1" applyProtection="1">
      <alignment horizontal="right" vertical="top" wrapText="1"/>
    </xf>
    <xf numFmtId="0" fontId="16" fillId="20" borderId="0" xfId="14" applyFont="1" applyFill="1" applyAlignment="1" applyProtection="1">
      <alignment horizontal="right" vertical="center"/>
    </xf>
    <xf numFmtId="0" fontId="17" fillId="12" borderId="9" xfId="14" applyFont="1" applyFill="1" applyBorder="1" applyAlignment="1" applyProtection="1">
      <alignment horizontal="right" vertical="center" wrapText="1" indent="2"/>
    </xf>
    <xf numFmtId="0" fontId="17" fillId="11" borderId="9" xfId="14" applyFont="1" applyFill="1" applyBorder="1" applyAlignment="1" applyProtection="1">
      <alignment horizontal="right" vertical="center" wrapText="1" indent="2"/>
    </xf>
    <xf numFmtId="0" fontId="1" fillId="8" borderId="0" xfId="14" applyFont="1" applyFill="1" applyAlignment="1" applyProtection="1"/>
    <xf numFmtId="0" fontId="16" fillId="2" borderId="0" xfId="14" applyFont="1" applyFill="1" applyBorder="1" applyAlignment="1" applyProtection="1">
      <alignment horizontal="center" vertical="center"/>
    </xf>
    <xf numFmtId="0" fontId="1" fillId="8" borderId="0" xfId="14" applyFont="1" applyFill="1" applyAlignment="1" applyProtection="1">
      <alignment horizontal="right" indent="1"/>
    </xf>
    <xf numFmtId="164" fontId="1" fillId="8" borderId="0" xfId="14" applyNumberFormat="1" applyFont="1" applyFill="1" applyProtection="1"/>
    <xf numFmtId="4" fontId="9" fillId="0" borderId="1" xfId="0" applyNumberFormat="1" applyFont="1" applyBorder="1" applyAlignment="1" applyProtection="1">
      <alignment horizontal="center" vertical="center" shrinkToFit="1"/>
      <protection locked="0"/>
    </xf>
    <xf numFmtId="2" fontId="18" fillId="8" borderId="0" xfId="6" applyNumberFormat="1" applyFont="1" applyFill="1" applyAlignment="1" applyProtection="1">
      <alignment vertical="center"/>
    </xf>
    <xf numFmtId="0" fontId="17" fillId="18" borderId="17" xfId="7" applyFont="1" applyFill="1" applyBorder="1" applyAlignment="1" applyProtection="1">
      <alignment horizontal="right" vertical="center" wrapText="1"/>
    </xf>
    <xf numFmtId="0" fontId="17" fillId="8" borderId="0" xfId="14" applyFont="1" applyFill="1" applyAlignment="1" applyProtection="1">
      <alignment horizontal="right" vertical="center"/>
    </xf>
    <xf numFmtId="0" fontId="23" fillId="2" borderId="0" xfId="8" applyFont="1" applyFill="1" applyAlignment="1" applyProtection="1">
      <alignment vertical="center"/>
    </xf>
    <xf numFmtId="0" fontId="28" fillId="18" borderId="17" xfId="7" applyFont="1" applyFill="1" applyBorder="1" applyAlignment="1" applyProtection="1">
      <alignment horizontal="center" vertical="center" wrapText="1"/>
    </xf>
    <xf numFmtId="0" fontId="17" fillId="18" borderId="23" xfId="7" applyFont="1" applyFill="1" applyBorder="1" applyAlignment="1" applyProtection="1">
      <alignment horizontal="right" vertical="center" wrapText="1"/>
    </xf>
    <xf numFmtId="0" fontId="22" fillId="8" borderId="0" xfId="14" applyFont="1" applyFill="1" applyAlignment="1" applyProtection="1">
      <alignment horizontal="right" vertical="center" readingOrder="2"/>
    </xf>
    <xf numFmtId="0" fontId="17" fillId="18" borderId="25" xfId="7" applyFont="1" applyFill="1" applyBorder="1" applyAlignment="1" applyProtection="1">
      <alignment horizontal="right" vertical="center" wrapText="1"/>
    </xf>
    <xf numFmtId="0" fontId="17" fillId="18" borderId="27" xfId="7" applyFont="1" applyFill="1" applyBorder="1" applyAlignment="1" applyProtection="1">
      <alignment horizontal="right" vertical="center" wrapText="1"/>
    </xf>
    <xf numFmtId="0" fontId="31" fillId="8" borderId="28" xfId="14" applyFont="1" applyFill="1" applyBorder="1" applyAlignment="1" applyProtection="1">
      <alignment vertical="center"/>
    </xf>
    <xf numFmtId="0" fontId="30" fillId="8" borderId="0" xfId="14" applyFont="1" applyFill="1" applyBorder="1" applyAlignment="1" applyProtection="1">
      <alignment vertical="center"/>
    </xf>
    <xf numFmtId="0" fontId="22" fillId="8" borderId="0" xfId="14" applyFont="1" applyFill="1" applyAlignment="1" applyProtection="1">
      <alignment vertical="center" readingOrder="2"/>
    </xf>
    <xf numFmtId="0" fontId="30" fillId="8" borderId="0" xfId="14" applyFont="1" applyFill="1" applyAlignment="1" applyProtection="1">
      <alignment vertical="center"/>
    </xf>
    <xf numFmtId="0" fontId="21" fillId="8" borderId="26" xfId="14" applyFont="1" applyFill="1" applyBorder="1" applyAlignment="1" applyProtection="1">
      <alignment vertical="center"/>
    </xf>
    <xf numFmtId="0" fontId="6" fillId="0" borderId="0" xfId="10" applyFont="1" applyAlignment="1" applyProtection="1">
      <alignment vertical="center"/>
    </xf>
    <xf numFmtId="49" fontId="6" fillId="0" borderId="0" xfId="10" applyNumberFormat="1" applyFont="1" applyAlignment="1" applyProtection="1">
      <alignment vertical="center"/>
    </xf>
    <xf numFmtId="0" fontId="6" fillId="0" borderId="0" xfId="10" applyNumberFormat="1" applyFont="1" applyProtection="1"/>
    <xf numFmtId="0" fontId="16" fillId="2" borderId="0" xfId="14" applyNumberFormat="1" applyFont="1" applyFill="1" applyBorder="1" applyAlignment="1" applyProtection="1"/>
    <xf numFmtId="0" fontId="7" fillId="0" borderId="0" xfId="11" applyNumberFormat="1" applyProtection="1"/>
    <xf numFmtId="0" fontId="7" fillId="2" borderId="0" xfId="11" applyNumberFormat="1" applyFill="1" applyProtection="1"/>
    <xf numFmtId="0" fontId="1" fillId="0" borderId="0" xfId="14" applyNumberFormat="1" applyProtection="1"/>
    <xf numFmtId="0" fontId="1" fillId="0" borderId="0" xfId="14" applyProtection="1"/>
    <xf numFmtId="0" fontId="16" fillId="16" borderId="0" xfId="14" applyFont="1" applyFill="1" applyBorder="1" applyAlignment="1" applyProtection="1">
      <alignment vertical="center"/>
    </xf>
    <xf numFmtId="0" fontId="16" fillId="2" borderId="0" xfId="14" applyFont="1" applyFill="1" applyBorder="1" applyAlignment="1" applyProtection="1">
      <alignment vertical="center"/>
    </xf>
    <xf numFmtId="0" fontId="7" fillId="2" borderId="0" xfId="11" applyNumberFormat="1" applyFill="1" applyAlignment="1" applyProtection="1">
      <alignment horizontal="right"/>
    </xf>
    <xf numFmtId="0" fontId="6" fillId="2" borderId="0" xfId="10" applyNumberFormat="1" applyFont="1" applyFill="1" applyProtection="1"/>
    <xf numFmtId="0" fontId="6" fillId="0" borderId="0" xfId="10" applyNumberFormat="1" applyProtection="1"/>
    <xf numFmtId="0" fontId="7" fillId="0" borderId="0" xfId="11" applyNumberFormat="1" applyFill="1" applyProtection="1"/>
    <xf numFmtId="0" fontId="16" fillId="16" borderId="0" xfId="14" applyFont="1" applyFill="1" applyAlignment="1" applyProtection="1">
      <alignment vertical="center"/>
    </xf>
    <xf numFmtId="0" fontId="17" fillId="0" borderId="0" xfId="14" applyNumberFormat="1" applyFont="1" applyFill="1" applyBorder="1" applyAlignment="1" applyProtection="1"/>
    <xf numFmtId="0" fontId="17" fillId="0" borderId="0" xfId="14" applyNumberFormat="1" applyFont="1" applyFill="1" applyBorder="1" applyAlignment="1" applyProtection="1">
      <alignment horizontal="right"/>
    </xf>
    <xf numFmtId="0" fontId="23" fillId="16" borderId="0" xfId="9" applyFont="1" applyFill="1" applyAlignment="1" applyProtection="1">
      <alignment vertical="center" wrapText="1"/>
    </xf>
    <xf numFmtId="0" fontId="4" fillId="21" borderId="0" xfId="10" applyNumberFormat="1" applyFont="1" applyFill="1" applyAlignment="1" applyProtection="1">
      <alignment vertical="center"/>
    </xf>
    <xf numFmtId="0" fontId="16" fillId="2" borderId="0" xfId="14" applyNumberFormat="1" applyFont="1" applyFill="1" applyBorder="1" applyAlignment="1" applyProtection="1">
      <alignment vertical="center"/>
    </xf>
    <xf numFmtId="0" fontId="26" fillId="0" borderId="0" xfId="14" applyNumberFormat="1" applyFont="1" applyFill="1" applyBorder="1" applyAlignment="1" applyProtection="1">
      <alignment horizontal="right"/>
    </xf>
    <xf numFmtId="0" fontId="16" fillId="12" borderId="0" xfId="14" applyFont="1" applyFill="1" applyAlignment="1" applyProtection="1">
      <alignment vertical="center"/>
    </xf>
    <xf numFmtId="0" fontId="16" fillId="12" borderId="0" xfId="14" applyFont="1" applyFill="1" applyBorder="1" applyAlignment="1" applyProtection="1">
      <alignment vertical="center"/>
    </xf>
    <xf numFmtId="0" fontId="16" fillId="12" borderId="0" xfId="14" applyNumberFormat="1" applyFont="1" applyFill="1" applyBorder="1" applyAlignment="1" applyProtection="1">
      <alignment vertical="center"/>
    </xf>
    <xf numFmtId="0" fontId="1" fillId="0" borderId="0" xfId="14" applyNumberFormat="1" applyAlignment="1" applyProtection="1">
      <alignment horizontal="left"/>
    </xf>
    <xf numFmtId="0" fontId="1" fillId="0" borderId="0" xfId="14" applyAlignment="1" applyProtection="1">
      <alignment horizontal="left"/>
    </xf>
    <xf numFmtId="0" fontId="7" fillId="0" borderId="0" xfId="11" applyProtection="1"/>
    <xf numFmtId="0" fontId="7" fillId="0" borderId="0" xfId="11" applyFill="1" applyProtection="1"/>
    <xf numFmtId="0" fontId="17" fillId="0" borderId="0" xfId="14" applyFont="1" applyFill="1" applyBorder="1" applyAlignment="1" applyProtection="1"/>
    <xf numFmtId="0" fontId="17" fillId="0" borderId="0" xfId="14" applyFont="1" applyFill="1" applyBorder="1" applyAlignment="1" applyProtection="1">
      <alignment horizontal="right"/>
    </xf>
    <xf numFmtId="0" fontId="0" fillId="0" borderId="0" xfId="4" applyFont="1" applyProtection="1"/>
    <xf numFmtId="0" fontId="0" fillId="12" borderId="0" xfId="4" applyFont="1" applyFill="1" applyProtection="1"/>
    <xf numFmtId="0" fontId="1" fillId="2" borderId="0" xfId="14" applyFont="1" applyFill="1" applyProtection="1"/>
    <xf numFmtId="0" fontId="26" fillId="2" borderId="0" xfId="14" applyFont="1" applyFill="1" applyProtection="1"/>
    <xf numFmtId="49" fontId="17" fillId="0" borderId="0" xfId="2" applyNumberFormat="1" applyFont="1" applyProtection="1"/>
    <xf numFmtId="0" fontId="0" fillId="0" borderId="0" xfId="4" applyFont="1" applyAlignment="1" applyProtection="1">
      <alignment readingOrder="1"/>
    </xf>
    <xf numFmtId="16" fontId="1" fillId="0" borderId="0" xfId="14" applyNumberFormat="1" applyProtection="1"/>
    <xf numFmtId="0" fontId="10" fillId="0" borderId="6" xfId="0" applyFont="1" applyBorder="1" applyAlignment="1" applyProtection="1">
      <alignment horizontal="center" vertical="center"/>
      <protection locked="0"/>
    </xf>
    <xf numFmtId="0" fontId="17" fillId="8" borderId="14" xfId="6" applyFont="1" applyFill="1" applyBorder="1" applyAlignment="1" applyProtection="1">
      <alignment horizontal="center" vertical="center" wrapText="1"/>
    </xf>
    <xf numFmtId="0" fontId="15" fillId="16" borderId="9" xfId="3" applyNumberFormat="1" applyFont="1" applyFill="1" applyBorder="1" applyAlignment="1" applyProtection="1">
      <alignment horizontal="center" vertical="center"/>
    </xf>
    <xf numFmtId="0" fontId="15" fillId="16" borderId="9" xfId="6" applyFont="1" applyFill="1" applyBorder="1" applyAlignment="1" applyProtection="1">
      <alignment horizontal="center"/>
    </xf>
    <xf numFmtId="0" fontId="15" fillId="16" borderId="9" xfId="6" applyFont="1" applyFill="1" applyBorder="1" applyAlignment="1" applyProtection="1">
      <alignment horizontal="left"/>
    </xf>
    <xf numFmtId="0" fontId="15" fillId="16" borderId="13" xfId="3" applyNumberFormat="1" applyFont="1" applyFill="1" applyBorder="1" applyAlignment="1" applyProtection="1">
      <alignment horizontal="center" vertical="center"/>
    </xf>
    <xf numFmtId="0" fontId="15" fillId="16" borderId="13" xfId="6" applyFont="1" applyFill="1" applyBorder="1" applyAlignment="1" applyProtection="1">
      <alignment horizontal="center"/>
    </xf>
    <xf numFmtId="0" fontId="15" fillId="16" borderId="13" xfId="6" applyFont="1" applyFill="1" applyBorder="1" applyAlignment="1" applyProtection="1">
      <alignment horizontal="left"/>
    </xf>
    <xf numFmtId="0" fontId="15" fillId="15" borderId="9" xfId="6" applyNumberFormat="1" applyFont="1" applyFill="1" applyBorder="1" applyAlignment="1" applyProtection="1">
      <alignment horizontal="center" vertical="center"/>
    </xf>
    <xf numFmtId="0" fontId="15" fillId="14" borderId="9" xfId="6" applyFont="1" applyFill="1" applyBorder="1" applyAlignment="1" applyProtection="1">
      <alignment horizontal="center"/>
    </xf>
    <xf numFmtId="0" fontId="15" fillId="13" borderId="9" xfId="6" applyFont="1" applyFill="1" applyBorder="1" applyAlignment="1" applyProtection="1">
      <alignment horizontal="left"/>
    </xf>
    <xf numFmtId="0" fontId="15" fillId="16" borderId="11" xfId="3" applyNumberFormat="1" applyFont="1" applyFill="1" applyBorder="1" applyAlignment="1" applyProtection="1">
      <alignment horizontal="center" vertical="center"/>
    </xf>
    <xf numFmtId="0" fontId="15" fillId="16" borderId="11" xfId="6" applyFont="1" applyFill="1" applyBorder="1" applyAlignment="1" applyProtection="1">
      <alignment horizontal="center"/>
    </xf>
    <xf numFmtId="0" fontId="15" fillId="16" borderId="11" xfId="6" applyFont="1" applyFill="1" applyBorder="1" applyAlignment="1" applyProtection="1">
      <alignment horizontal="left"/>
    </xf>
    <xf numFmtId="1" fontId="15" fillId="16" borderId="9" xfId="3" applyNumberFormat="1" applyFont="1" applyFill="1" applyBorder="1" applyAlignment="1" applyProtection="1">
      <alignment horizontal="center" vertical="center"/>
    </xf>
    <xf numFmtId="1" fontId="15" fillId="16" borderId="13" xfId="3" applyNumberFormat="1" applyFont="1" applyFill="1" applyBorder="1" applyAlignment="1" applyProtection="1">
      <alignment horizontal="center" vertical="center"/>
    </xf>
    <xf numFmtId="1" fontId="15" fillId="15" borderId="9" xfId="6" applyNumberFormat="1" applyFont="1" applyFill="1" applyBorder="1" applyAlignment="1" applyProtection="1">
      <alignment horizontal="center" vertical="center"/>
    </xf>
    <xf numFmtId="1" fontId="15" fillId="5" borderId="9" xfId="6" applyNumberFormat="1" applyFont="1" applyFill="1" applyBorder="1" applyAlignment="1" applyProtection="1">
      <alignment horizontal="center" vertical="center"/>
    </xf>
    <xf numFmtId="0" fontId="15" fillId="10" borderId="9" xfId="6" applyFont="1" applyFill="1" applyBorder="1" applyAlignment="1" applyProtection="1">
      <alignment horizontal="center"/>
    </xf>
    <xf numFmtId="0" fontId="15" fillId="9" borderId="9" xfId="6" applyFont="1" applyFill="1" applyBorder="1" applyAlignment="1" applyProtection="1">
      <alignment horizontal="left"/>
    </xf>
    <xf numFmtId="2" fontId="15" fillId="16" borderId="9" xfId="3" applyNumberFormat="1" applyFont="1" applyFill="1" applyBorder="1" applyAlignment="1" applyProtection="1">
      <alignment horizontal="center" vertical="center"/>
    </xf>
    <xf numFmtId="2" fontId="15" fillId="16" borderId="13" xfId="3" applyNumberFormat="1" applyFont="1" applyFill="1" applyBorder="1" applyAlignment="1" applyProtection="1">
      <alignment horizontal="center" vertical="center"/>
    </xf>
    <xf numFmtId="2" fontId="15" fillId="15" borderId="9" xfId="6" applyNumberFormat="1" applyFont="1" applyFill="1" applyBorder="1" applyAlignment="1" applyProtection="1">
      <alignment horizontal="center" vertical="center"/>
    </xf>
    <xf numFmtId="2" fontId="15" fillId="16" borderId="11" xfId="3" applyNumberFormat="1" applyFont="1" applyFill="1" applyBorder="1" applyAlignment="1" applyProtection="1">
      <alignment horizontal="center" vertical="center"/>
    </xf>
    <xf numFmtId="2" fontId="15" fillId="5" borderId="9" xfId="6" applyNumberFormat="1" applyFont="1" applyFill="1" applyBorder="1" applyAlignment="1" applyProtection="1">
      <alignment horizontal="center" vertical="center"/>
    </xf>
    <xf numFmtId="1" fontId="15" fillId="16" borderId="11" xfId="3" applyNumberFormat="1" applyFont="1" applyFill="1" applyBorder="1" applyAlignment="1" applyProtection="1">
      <alignment horizontal="center" vertical="center"/>
    </xf>
    <xf numFmtId="164" fontId="15" fillId="16" borderId="9" xfId="6" applyNumberFormat="1" applyFont="1" applyFill="1" applyBorder="1" applyAlignment="1" applyProtection="1">
      <alignment horizontal="center"/>
    </xf>
    <xf numFmtId="0" fontId="17" fillId="8" borderId="14" xfId="14" applyFont="1" applyFill="1" applyBorder="1" applyAlignment="1" applyProtection="1">
      <alignment horizontal="center" vertical="center" wrapText="1"/>
    </xf>
    <xf numFmtId="166" fontId="15" fillId="16" borderId="9" xfId="3" applyNumberFormat="1" applyFont="1" applyFill="1" applyBorder="1" applyAlignment="1" applyProtection="1">
      <alignment horizontal="right"/>
    </xf>
    <xf numFmtId="0" fontId="15" fillId="16" borderId="9" xfId="14" applyFont="1" applyFill="1" applyBorder="1" applyAlignment="1" applyProtection="1">
      <alignment horizontal="center"/>
    </xf>
    <xf numFmtId="0" fontId="15" fillId="16" borderId="9" xfId="14" applyFont="1" applyFill="1" applyBorder="1" applyAlignment="1" applyProtection="1">
      <alignment horizontal="left"/>
    </xf>
    <xf numFmtId="166" fontId="15" fillId="15" borderId="9" xfId="14" applyNumberFormat="1" applyFont="1" applyFill="1" applyBorder="1" applyAlignment="1" applyProtection="1">
      <alignment horizontal="right"/>
    </xf>
    <xf numFmtId="0" fontId="15" fillId="14" borderId="9" xfId="14" applyFont="1" applyFill="1" applyBorder="1" applyAlignment="1" applyProtection="1">
      <alignment horizontal="center"/>
    </xf>
    <xf numFmtId="0" fontId="15" fillId="13" borderId="9" xfId="14" applyFont="1" applyFill="1" applyBorder="1" applyAlignment="1" applyProtection="1">
      <alignment horizontal="left"/>
    </xf>
    <xf numFmtId="164" fontId="15" fillId="16" borderId="9" xfId="3" applyNumberFormat="1" applyFont="1" applyFill="1" applyBorder="1" applyAlignment="1" applyProtection="1">
      <alignment horizontal="right"/>
    </xf>
    <xf numFmtId="164" fontId="15" fillId="16" borderId="9" xfId="14" applyNumberFormat="1" applyFont="1" applyFill="1" applyBorder="1" applyAlignment="1" applyProtection="1">
      <alignment horizontal="center"/>
    </xf>
    <xf numFmtId="164" fontId="15" fillId="15" borderId="9" xfId="14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3" fontId="0" fillId="16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3" fontId="9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6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7" fillId="16" borderId="15" xfId="13" applyFont="1" applyFill="1" applyBorder="1" applyAlignment="1" applyProtection="1">
      <alignment horizontal="center" vertical="center" wrapText="1"/>
    </xf>
    <xf numFmtId="0" fontId="17" fillId="16" borderId="16" xfId="13" applyFont="1" applyFill="1" applyBorder="1" applyAlignment="1" applyProtection="1">
      <alignment horizontal="center" vertical="center" wrapText="1"/>
    </xf>
    <xf numFmtId="0" fontId="17" fillId="16" borderId="10" xfId="13" applyFont="1" applyFill="1" applyBorder="1" applyAlignment="1" applyProtection="1">
      <alignment horizontal="center" vertical="center" wrapText="1"/>
    </xf>
    <xf numFmtId="0" fontId="16" fillId="0" borderId="30" xfId="14" applyFont="1" applyFill="1" applyBorder="1" applyAlignment="1" applyProtection="1">
      <alignment horizontal="right" vertical="top" wrapText="1"/>
      <protection locked="0"/>
    </xf>
    <xf numFmtId="0" fontId="30" fillId="0" borderId="26" xfId="14" applyFont="1" applyFill="1" applyBorder="1" applyAlignment="1" applyProtection="1">
      <alignment horizontal="right" vertical="top" wrapText="1"/>
      <protection locked="0"/>
    </xf>
    <xf numFmtId="0" fontId="30" fillId="0" borderId="31" xfId="14" applyFont="1" applyFill="1" applyBorder="1" applyAlignment="1" applyProtection="1">
      <alignment horizontal="right" vertical="top" wrapText="1"/>
      <protection locked="0"/>
    </xf>
    <xf numFmtId="0" fontId="30" fillId="0" borderId="28" xfId="14" applyFont="1" applyFill="1" applyBorder="1" applyAlignment="1" applyProtection="1">
      <alignment horizontal="right" vertical="top" wrapText="1"/>
      <protection locked="0"/>
    </xf>
    <xf numFmtId="0" fontId="30" fillId="0" borderId="0" xfId="14" applyFont="1" applyFill="1" applyBorder="1" applyAlignment="1" applyProtection="1">
      <alignment horizontal="right" vertical="top" wrapText="1"/>
      <protection locked="0"/>
    </xf>
    <xf numFmtId="0" fontId="30" fillId="0" borderId="29" xfId="14" applyFont="1" applyFill="1" applyBorder="1" applyAlignment="1" applyProtection="1">
      <alignment horizontal="right" vertical="top" wrapText="1"/>
      <protection locked="0"/>
    </xf>
    <xf numFmtId="0" fontId="30" fillId="0" borderId="32" xfId="14" applyFont="1" applyFill="1" applyBorder="1" applyAlignment="1" applyProtection="1">
      <alignment horizontal="right" vertical="top" wrapText="1"/>
      <protection locked="0"/>
    </xf>
    <xf numFmtId="0" fontId="30" fillId="0" borderId="33" xfId="14" applyFont="1" applyFill="1" applyBorder="1" applyAlignment="1" applyProtection="1">
      <alignment horizontal="right" vertical="top" wrapText="1"/>
      <protection locked="0"/>
    </xf>
    <xf numFmtId="0" fontId="30" fillId="0" borderId="34" xfId="14" applyFont="1" applyFill="1" applyBorder="1" applyAlignment="1" applyProtection="1">
      <alignment horizontal="right" vertical="top" wrapText="1"/>
      <protection locked="0"/>
    </xf>
    <xf numFmtId="0" fontId="17" fillId="16" borderId="15" xfId="13" applyFont="1" applyFill="1" applyBorder="1" applyAlignment="1" applyProtection="1">
      <alignment horizontal="right" vertical="center" wrapText="1" readingOrder="2"/>
    </xf>
    <xf numFmtId="0" fontId="17" fillId="16" borderId="16" xfId="13" applyFont="1" applyFill="1" applyBorder="1" applyAlignment="1" applyProtection="1">
      <alignment horizontal="right" vertical="center" wrapText="1" readingOrder="2"/>
    </xf>
    <xf numFmtId="0" fontId="17" fillId="16" borderId="10" xfId="13" applyFont="1" applyFill="1" applyBorder="1" applyAlignment="1" applyProtection="1">
      <alignment horizontal="right" vertical="center" wrapText="1" readingOrder="2"/>
    </xf>
    <xf numFmtId="0" fontId="17" fillId="16" borderId="9" xfId="13" applyFont="1" applyFill="1" applyBorder="1" applyAlignment="1" applyProtection="1">
      <alignment horizontal="center" vertical="center" wrapText="1" readingOrder="2"/>
    </xf>
    <xf numFmtId="0" fontId="17" fillId="12" borderId="9" xfId="13" applyFont="1" applyFill="1" applyBorder="1" applyAlignment="1" applyProtection="1">
      <alignment horizontal="center" vertical="center" wrapText="1"/>
    </xf>
    <xf numFmtId="0" fontId="17" fillId="8" borderId="0" xfId="14" applyFont="1" applyFill="1" applyAlignment="1" applyProtection="1">
      <alignment horizontal="right" vertical="center" wrapText="1"/>
    </xf>
    <xf numFmtId="0" fontId="4" fillId="16" borderId="20" xfId="7" applyFont="1" applyFill="1" applyBorder="1" applyAlignment="1" applyProtection="1">
      <alignment horizontal="center" vertical="center" wrapText="1"/>
      <protection locked="0"/>
    </xf>
    <xf numFmtId="0" fontId="22" fillId="8" borderId="0" xfId="14" applyFont="1" applyFill="1" applyAlignment="1" applyProtection="1">
      <alignment horizontal="right" vertical="center" wrapText="1" readingOrder="2"/>
    </xf>
    <xf numFmtId="165" fontId="1" fillId="19" borderId="21" xfId="12" applyNumberFormat="1" applyFont="1" applyFill="1" applyBorder="1" applyAlignment="1" applyProtection="1">
      <alignment horizontal="center" vertical="center" wrapText="1"/>
    </xf>
    <xf numFmtId="165" fontId="1" fillId="19" borderId="22" xfId="12" applyNumberFormat="1" applyFont="1" applyFill="1" applyBorder="1" applyAlignment="1" applyProtection="1">
      <alignment horizontal="center" vertical="center" wrapText="1"/>
    </xf>
    <xf numFmtId="49" fontId="4" fillId="16" borderId="23" xfId="7" applyNumberFormat="1" applyFont="1" applyFill="1" applyBorder="1" applyAlignment="1" applyProtection="1">
      <alignment horizontal="center" wrapText="1"/>
    </xf>
    <xf numFmtId="0" fontId="17" fillId="8" borderId="0" xfId="14" applyFont="1" applyFill="1" applyAlignment="1" applyProtection="1">
      <alignment horizontal="right" vertical="center"/>
    </xf>
    <xf numFmtId="0" fontId="17" fillId="18" borderId="18" xfId="3" applyFont="1" applyFill="1" applyBorder="1" applyAlignment="1" applyProtection="1">
      <alignment horizontal="center" vertical="center" wrapText="1"/>
    </xf>
    <xf numFmtId="0" fontId="17" fillId="18" borderId="19" xfId="3" applyFont="1" applyFill="1" applyBorder="1" applyAlignment="1" applyProtection="1">
      <alignment horizontal="center" vertical="center" wrapText="1"/>
    </xf>
    <xf numFmtId="0" fontId="17" fillId="16" borderId="15" xfId="7" applyFont="1" applyFill="1" applyBorder="1" applyAlignment="1" applyProtection="1">
      <alignment horizontal="center" vertical="center" wrapText="1"/>
    </xf>
    <xf numFmtId="0" fontId="17" fillId="16" borderId="16" xfId="7" applyFont="1" applyFill="1" applyBorder="1" applyAlignment="1" applyProtection="1">
      <alignment horizontal="center" vertical="center" wrapText="1"/>
    </xf>
    <xf numFmtId="0" fontId="17" fillId="16" borderId="10" xfId="7" applyFont="1" applyFill="1" applyBorder="1" applyAlignment="1" applyProtection="1">
      <alignment horizontal="center" vertical="center" wrapText="1"/>
    </xf>
    <xf numFmtId="0" fontId="17" fillId="12" borderId="9" xfId="6" applyFont="1" applyFill="1" applyBorder="1" applyAlignment="1" applyProtection="1">
      <alignment horizontal="center" vertical="center" wrapText="1"/>
    </xf>
    <xf numFmtId="0" fontId="17" fillId="12" borderId="13" xfId="6" applyFont="1" applyFill="1" applyBorder="1" applyAlignment="1" applyProtection="1">
      <alignment horizontal="center" vertical="center" wrapText="1"/>
    </xf>
    <xf numFmtId="0" fontId="17" fillId="12" borderId="12" xfId="6" applyFont="1" applyFill="1" applyBorder="1" applyAlignment="1" applyProtection="1">
      <alignment horizontal="center" vertical="center" wrapText="1"/>
    </xf>
    <xf numFmtId="0" fontId="17" fillId="12" borderId="11" xfId="6" applyFont="1" applyFill="1" applyBorder="1" applyAlignment="1" applyProtection="1">
      <alignment horizontal="center" vertical="center" wrapText="1"/>
    </xf>
    <xf numFmtId="0" fontId="17" fillId="12" borderId="10" xfId="6" applyFont="1" applyFill="1" applyBorder="1" applyAlignment="1" applyProtection="1">
      <alignment horizontal="center" vertical="center" wrapText="1"/>
    </xf>
    <xf numFmtId="0" fontId="17" fillId="12" borderId="15" xfId="6" applyFont="1" applyFill="1" applyBorder="1" applyAlignment="1" applyProtection="1">
      <alignment horizontal="center" vertical="center" wrapText="1"/>
    </xf>
    <xf numFmtId="0" fontId="17" fillId="12" borderId="16" xfId="6" applyFont="1" applyFill="1" applyBorder="1" applyAlignment="1" applyProtection="1">
      <alignment horizontal="center" vertical="center" wrapText="1"/>
    </xf>
    <xf numFmtId="0" fontId="2" fillId="12" borderId="15" xfId="6" applyFont="1" applyFill="1" applyBorder="1" applyAlignment="1" applyProtection="1">
      <alignment horizontal="center" vertical="center" wrapText="1"/>
    </xf>
    <xf numFmtId="0" fontId="2" fillId="12" borderId="16" xfId="6" applyFont="1" applyFill="1" applyBorder="1" applyAlignment="1" applyProtection="1">
      <alignment horizontal="center" vertical="center" wrapText="1"/>
    </xf>
    <xf numFmtId="0" fontId="2" fillId="12" borderId="10" xfId="6" applyFont="1" applyFill="1" applyBorder="1" applyAlignment="1" applyProtection="1">
      <alignment horizontal="center" vertical="center" wrapText="1"/>
    </xf>
    <xf numFmtId="0" fontId="17" fillId="11" borderId="15" xfId="6" applyFont="1" applyFill="1" applyBorder="1" applyAlignment="1" applyProtection="1">
      <alignment horizontal="center" vertical="center" wrapText="1"/>
    </xf>
    <xf numFmtId="0" fontId="17" fillId="11" borderId="16" xfId="6" applyFont="1" applyFill="1" applyBorder="1" applyAlignment="1" applyProtection="1">
      <alignment horizontal="center" vertical="center" wrapText="1"/>
    </xf>
    <xf numFmtId="0" fontId="17" fillId="11" borderId="10" xfId="6" applyFont="1" applyFill="1" applyBorder="1" applyAlignment="1" applyProtection="1">
      <alignment horizontal="center" vertical="center" wrapText="1"/>
    </xf>
    <xf numFmtId="0" fontId="17" fillId="11" borderId="9" xfId="6" applyFont="1" applyFill="1" applyBorder="1" applyAlignment="1" applyProtection="1">
      <alignment horizontal="center" vertical="center" wrapText="1"/>
    </xf>
    <xf numFmtId="0" fontId="31" fillId="8" borderId="0" xfId="14" applyFont="1" applyFill="1" applyAlignment="1" applyProtection="1">
      <alignment horizontal="left" vertical="center" wrapText="1"/>
    </xf>
    <xf numFmtId="0" fontId="17" fillId="12" borderId="30" xfId="14" applyFont="1" applyFill="1" applyBorder="1" applyAlignment="1" applyProtection="1">
      <alignment horizontal="center" vertical="center" wrapText="1"/>
    </xf>
    <xf numFmtId="0" fontId="17" fillId="12" borderId="31" xfId="14" applyFont="1" applyFill="1" applyBorder="1" applyAlignment="1" applyProtection="1">
      <alignment horizontal="center" vertical="center" wrapText="1"/>
    </xf>
    <xf numFmtId="0" fontId="17" fillId="12" borderId="28" xfId="14" applyFont="1" applyFill="1" applyBorder="1" applyAlignment="1" applyProtection="1">
      <alignment horizontal="center" vertical="center" wrapText="1"/>
    </xf>
    <xf numFmtId="0" fontId="17" fillId="12" borderId="29" xfId="14" applyFont="1" applyFill="1" applyBorder="1" applyAlignment="1" applyProtection="1">
      <alignment horizontal="center" vertical="center" wrapText="1"/>
    </xf>
    <xf numFmtId="0" fontId="17" fillId="12" borderId="32" xfId="14" applyFont="1" applyFill="1" applyBorder="1" applyAlignment="1" applyProtection="1">
      <alignment horizontal="center" vertical="center" wrapText="1"/>
    </xf>
    <xf numFmtId="0" fontId="17" fillId="12" borderId="34" xfId="14" applyFont="1" applyFill="1" applyBorder="1" applyAlignment="1" applyProtection="1">
      <alignment horizontal="center" vertical="center" wrapText="1"/>
    </xf>
    <xf numFmtId="0" fontId="17" fillId="12" borderId="15" xfId="14" applyFont="1" applyFill="1" applyBorder="1" applyAlignment="1" applyProtection="1">
      <alignment horizontal="center" vertical="center" wrapText="1"/>
    </xf>
    <xf numFmtId="0" fontId="17" fillId="12" borderId="16" xfId="14" applyFont="1" applyFill="1" applyBorder="1" applyAlignment="1" applyProtection="1">
      <alignment horizontal="center" vertical="center" wrapText="1"/>
    </xf>
    <xf numFmtId="0" fontId="17" fillId="12" borderId="10" xfId="14" applyFont="1" applyFill="1" applyBorder="1" applyAlignment="1" applyProtection="1">
      <alignment horizontal="center" vertical="center" wrapText="1"/>
    </xf>
    <xf numFmtId="0" fontId="1" fillId="12" borderId="15" xfId="14" applyFont="1" applyFill="1" applyBorder="1" applyAlignment="1" applyProtection="1">
      <alignment horizontal="center" vertical="center" wrapText="1"/>
    </xf>
    <xf numFmtId="0" fontId="1" fillId="12" borderId="16" xfId="14" applyFont="1" applyFill="1" applyBorder="1" applyAlignment="1" applyProtection="1">
      <alignment horizontal="center" vertical="center" wrapText="1"/>
    </xf>
    <xf numFmtId="0" fontId="1" fillId="12" borderId="10" xfId="14" applyFont="1" applyFill="1" applyBorder="1" applyAlignment="1" applyProtection="1">
      <alignment horizontal="center" vertical="center" wrapText="1"/>
    </xf>
    <xf numFmtId="0" fontId="17" fillId="11" borderId="15" xfId="14" applyFont="1" applyFill="1" applyBorder="1" applyAlignment="1" applyProtection="1">
      <alignment horizontal="center" vertical="center" wrapText="1"/>
    </xf>
    <xf numFmtId="0" fontId="17" fillId="11" borderId="16" xfId="14" applyFont="1" applyFill="1" applyBorder="1" applyAlignment="1" applyProtection="1">
      <alignment horizontal="center" vertical="center" wrapText="1"/>
    </xf>
    <xf numFmtId="0" fontId="17" fillId="11" borderId="10" xfId="14" applyFont="1" applyFill="1" applyBorder="1" applyAlignment="1" applyProtection="1">
      <alignment horizontal="center" vertical="center" wrapText="1"/>
    </xf>
    <xf numFmtId="0" fontId="17" fillId="12" borderId="15" xfId="14" applyFont="1" applyFill="1" applyBorder="1" applyAlignment="1" applyProtection="1">
      <alignment horizontal="right" vertical="center" wrapText="1" indent="1"/>
    </xf>
    <xf numFmtId="0" fontId="17" fillId="12" borderId="16" xfId="14" applyFont="1" applyFill="1" applyBorder="1" applyAlignment="1" applyProtection="1">
      <alignment horizontal="right" vertical="center" wrapText="1" indent="1"/>
    </xf>
    <xf numFmtId="0" fontId="17" fillId="12" borderId="10" xfId="14" applyFont="1" applyFill="1" applyBorder="1" applyAlignment="1" applyProtection="1">
      <alignment horizontal="right" vertical="center" wrapText="1" indent="1"/>
    </xf>
    <xf numFmtId="0" fontId="25" fillId="11" borderId="15" xfId="14" applyFont="1" applyFill="1" applyBorder="1" applyAlignment="1" applyProtection="1">
      <alignment horizontal="right" vertical="center" wrapText="1" indent="1"/>
    </xf>
    <xf numFmtId="0" fontId="25" fillId="11" borderId="16" xfId="14" applyFont="1" applyFill="1" applyBorder="1" applyAlignment="1" applyProtection="1">
      <alignment horizontal="right" vertical="center" wrapText="1" indent="1"/>
    </xf>
    <xf numFmtId="0" fontId="25" fillId="11" borderId="10" xfId="14" applyFont="1" applyFill="1" applyBorder="1" applyAlignment="1" applyProtection="1">
      <alignment horizontal="right" vertical="center" wrapText="1" indent="1"/>
    </xf>
    <xf numFmtId="0" fontId="17" fillId="11" borderId="15" xfId="14" applyFont="1" applyFill="1" applyBorder="1" applyAlignment="1" applyProtection="1">
      <alignment horizontal="right" vertical="center" indent="1"/>
    </xf>
    <xf numFmtId="0" fontId="17" fillId="11" borderId="16" xfId="14" applyFont="1" applyFill="1" applyBorder="1" applyAlignment="1" applyProtection="1">
      <alignment horizontal="right" vertical="center" indent="1"/>
    </xf>
    <xf numFmtId="0" fontId="17" fillId="11" borderId="10" xfId="14" applyFont="1" applyFill="1" applyBorder="1" applyAlignment="1" applyProtection="1">
      <alignment horizontal="right" vertical="center" indent="1"/>
    </xf>
    <xf numFmtId="0" fontId="17" fillId="11" borderId="9" xfId="14" applyFont="1" applyFill="1" applyBorder="1" applyAlignment="1" applyProtection="1">
      <alignment horizontal="center" vertical="center" wrapText="1"/>
    </xf>
    <xf numFmtId="0" fontId="17" fillId="12" borderId="13" xfId="14" applyFont="1" applyFill="1" applyBorder="1" applyAlignment="1" applyProtection="1">
      <alignment horizontal="center" vertical="center" wrapText="1"/>
    </xf>
    <xf numFmtId="0" fontId="17" fillId="12" borderId="12" xfId="14" applyFont="1" applyFill="1" applyBorder="1" applyAlignment="1" applyProtection="1">
      <alignment horizontal="center" vertical="center" wrapText="1"/>
    </xf>
    <xf numFmtId="0" fontId="17" fillId="12" borderId="11" xfId="14" applyFont="1" applyFill="1" applyBorder="1" applyAlignment="1" applyProtection="1">
      <alignment horizontal="center" vertical="center" wrapText="1"/>
    </xf>
    <xf numFmtId="0" fontId="17" fillId="11" borderId="15" xfId="14" applyFont="1" applyFill="1" applyBorder="1" applyAlignment="1" applyProtection="1">
      <alignment horizontal="right" vertical="center" wrapText="1" indent="1"/>
    </xf>
    <xf numFmtId="0" fontId="17" fillId="11" borderId="10" xfId="14" applyFont="1" applyFill="1" applyBorder="1" applyAlignment="1" applyProtection="1">
      <alignment horizontal="right" vertical="center" wrapText="1" indent="1"/>
    </xf>
    <xf numFmtId="0" fontId="1" fillId="12" borderId="0" xfId="14" applyFont="1" applyFill="1" applyAlignment="1" applyProtection="1">
      <alignment horizontal="center"/>
    </xf>
  </cellXfs>
  <cellStyles count="15">
    <cellStyle name="cell" xfId="3"/>
    <cellStyle name="cell 2" xfId="7"/>
    <cellStyle name="Normal" xfId="0" builtinId="0"/>
    <cellStyle name="Normal 10" xfId="6"/>
    <cellStyle name="Normal 10 2" xfId="12"/>
    <cellStyle name="Normal 10 3" xfId="14"/>
    <cellStyle name="Normal 12" xfId="9"/>
    <cellStyle name="Normal 2" xfId="5"/>
    <cellStyle name="Normal 2 2" xfId="2"/>
    <cellStyle name="Normal 3" xfId="11"/>
    <cellStyle name="Normal 4" xfId="1"/>
    <cellStyle name="Normal 5" xfId="4"/>
    <cellStyle name="Normal 5 3" xfId="8"/>
    <cellStyle name="Normal 6" xfId="13"/>
    <cellStyle name="TableStyleLight1" xfId="10"/>
  </cellStyles>
  <dxfs count="205"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5D9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5D9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5D9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5D9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8DB4E2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C5D9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B8CCE4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DCE6F1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CC00CC"/>
      <color rgb="FF990099"/>
      <color rgb="FF008000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2228850</xdr:colOff>
          <xdr:row>27</xdr:row>
          <xdr:rowOff>133350</xdr:rowOff>
        </xdr:from>
        <xdr:to>
          <xdr:col>14</xdr:col>
          <xdr:colOff>419100</xdr:colOff>
          <xdr:row>29</xdr:row>
          <xdr:rowOff>76200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0" tIns="18288" rIns="27432" bIns="0" anchor="t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54</xdr:row>
          <xdr:rowOff>0</xdr:rowOff>
        </xdr:from>
        <xdr:to>
          <xdr:col>13</xdr:col>
          <xdr:colOff>447675</xdr:colOff>
          <xdr:row>55</xdr:row>
          <xdr:rowOff>142875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0" tIns="18288" rIns="27432" bIns="0" anchor="t" upright="1"/>
            <a:lstStyle/>
            <a:p>
              <a:pPr algn="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27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0"/>
  <sheetViews>
    <sheetView rightToLeft="1" tabSelected="1" zoomScale="70" zoomScaleNormal="70" workbookViewId="0">
      <pane ySplit="3" topLeftCell="A4" activePane="bottomLeft" state="frozen"/>
      <selection pane="bottomLeft" activeCell="B4" sqref="B4"/>
    </sheetView>
  </sheetViews>
  <sheetFormatPr defaultColWidth="9" defaultRowHeight="15.75" x14ac:dyDescent="0.25"/>
  <cols>
    <col min="1" max="1" width="6.125" style="4" customWidth="1"/>
    <col min="2" max="2" width="23.75" style="4" customWidth="1"/>
    <col min="3" max="3" width="18.625" style="4" customWidth="1"/>
    <col min="4" max="4" width="7.875" style="4" customWidth="1"/>
    <col min="5" max="5" width="16.625" style="4" customWidth="1"/>
    <col min="6" max="6" width="27.875" style="4" customWidth="1"/>
    <col min="7" max="7" width="22.875" style="4" customWidth="1"/>
    <col min="8" max="8" width="13.375" style="4" customWidth="1"/>
    <col min="9" max="9" width="15.875" style="4" customWidth="1"/>
    <col min="10" max="10" width="22.875" style="6" customWidth="1"/>
    <col min="11" max="11" width="9.375" style="4" customWidth="1"/>
    <col min="12" max="12" width="5.625" style="7" customWidth="1"/>
    <col min="13" max="13" width="6.625" style="7" customWidth="1"/>
    <col min="14" max="14" width="14.375" style="21" customWidth="1"/>
    <col min="15" max="15" width="9" style="4"/>
    <col min="16" max="16" width="10.875" style="4" customWidth="1"/>
    <col min="17" max="16384" width="9" style="4"/>
  </cols>
  <sheetData>
    <row r="1" spans="1:16" s="34" customFormat="1" ht="18" x14ac:dyDescent="0.25">
      <c r="B1" s="31" t="s">
        <v>44</v>
      </c>
      <c r="C1" s="31"/>
      <c r="D1" s="285" t="s">
        <v>51</v>
      </c>
      <c r="E1" s="285"/>
      <c r="F1" s="285"/>
      <c r="G1" s="285"/>
      <c r="H1" s="285"/>
      <c r="I1" s="285"/>
      <c r="J1" s="286"/>
      <c r="K1" s="286"/>
      <c r="L1" s="286"/>
      <c r="N1" s="19"/>
    </row>
    <row r="2" spans="1:16" s="34" customFormat="1" ht="18" x14ac:dyDescent="0.2">
      <c r="C2" s="129"/>
      <c r="D2" s="122" t="s">
        <v>32</v>
      </c>
      <c r="E2" s="122"/>
      <c r="F2" s="287"/>
      <c r="G2" s="287"/>
      <c r="H2" s="122"/>
      <c r="I2" s="244" t="s">
        <v>706</v>
      </c>
      <c r="J2" s="124" t="s">
        <v>7</v>
      </c>
      <c r="K2" s="123"/>
      <c r="L2" s="123"/>
      <c r="M2" s="35"/>
      <c r="N2" s="19"/>
    </row>
    <row r="3" spans="1:16" ht="110.25" x14ac:dyDescent="0.25">
      <c r="A3" s="1"/>
      <c r="B3" s="1" t="s">
        <v>47</v>
      </c>
      <c r="C3" s="1" t="s">
        <v>139</v>
      </c>
      <c r="D3" s="1" t="s">
        <v>9</v>
      </c>
      <c r="E3" s="1" t="s">
        <v>11</v>
      </c>
      <c r="F3" s="1" t="s">
        <v>12</v>
      </c>
      <c r="G3" s="1" t="s">
        <v>52</v>
      </c>
      <c r="H3" s="1" t="s">
        <v>55</v>
      </c>
      <c r="I3" s="1" t="s">
        <v>49</v>
      </c>
      <c r="J3" s="2" t="s">
        <v>53</v>
      </c>
      <c r="K3" s="1" t="s">
        <v>48</v>
      </c>
      <c r="L3" s="3" t="s">
        <v>54</v>
      </c>
      <c r="M3" s="3" t="s">
        <v>46</v>
      </c>
      <c r="N3" s="20" t="s">
        <v>56</v>
      </c>
    </row>
    <row r="4" spans="1:16" ht="20.100000000000001" customHeight="1" x14ac:dyDescent="0.25">
      <c r="A4" s="5">
        <v>1</v>
      </c>
      <c r="B4" s="36"/>
      <c r="C4" s="22"/>
      <c r="D4" s="22"/>
      <c r="E4" s="22"/>
      <c r="F4" s="22"/>
      <c r="G4" s="22"/>
      <c r="H4" s="32"/>
      <c r="I4" s="22"/>
      <c r="J4" s="5"/>
      <c r="K4" s="5"/>
      <c r="L4" s="33">
        <f>IF(OR(E4="غير محدد",E4=""),0,1)</f>
        <v>0</v>
      </c>
      <c r="M4" s="8">
        <f>(((J4*52)/260)*(((365-K4)/365)))*I4/12</f>
        <v>0</v>
      </c>
      <c r="N4" s="18">
        <f>H4*M4</f>
        <v>0</v>
      </c>
    </row>
    <row r="5" spans="1:16" ht="20.100000000000001" customHeight="1" x14ac:dyDescent="0.3">
      <c r="A5" s="5">
        <v>2</v>
      </c>
      <c r="B5" s="36"/>
      <c r="C5" s="22"/>
      <c r="D5" s="22"/>
      <c r="E5" s="22"/>
      <c r="F5" s="22"/>
      <c r="G5" s="22"/>
      <c r="H5" s="32"/>
      <c r="I5" s="22"/>
      <c r="J5" s="5"/>
      <c r="K5" s="5"/>
      <c r="L5" s="33">
        <f t="shared" ref="L5:L68" si="0">IF(OR(E5="غير محدد",E5=""),0,1)</f>
        <v>0</v>
      </c>
      <c r="M5" s="8">
        <f t="shared" ref="M5:M68" si="1">(((J5*52)/260)*(((365-K5)/365)))*I5/12</f>
        <v>0</v>
      </c>
      <c r="N5" s="18">
        <f t="shared" ref="N5:N68" si="2">H5*M5</f>
        <v>0</v>
      </c>
      <c r="P5" s="54"/>
    </row>
    <row r="6" spans="1:16" ht="20.100000000000001" customHeight="1" x14ac:dyDescent="0.3">
      <c r="A6" s="5">
        <v>3</v>
      </c>
      <c r="B6" s="36"/>
      <c r="C6" s="22"/>
      <c r="D6" s="22"/>
      <c r="E6" s="22"/>
      <c r="F6" s="22"/>
      <c r="G6" s="22"/>
      <c r="H6" s="32"/>
      <c r="I6" s="22"/>
      <c r="J6" s="5"/>
      <c r="K6" s="5"/>
      <c r="L6" s="33">
        <f t="shared" si="0"/>
        <v>0</v>
      </c>
      <c r="M6" s="8">
        <f t="shared" si="1"/>
        <v>0</v>
      </c>
      <c r="N6" s="18">
        <f t="shared" si="2"/>
        <v>0</v>
      </c>
      <c r="P6" s="54"/>
    </row>
    <row r="7" spans="1:16" ht="20.100000000000001" customHeight="1" x14ac:dyDescent="0.25">
      <c r="A7" s="5">
        <v>4</v>
      </c>
      <c r="B7" s="37"/>
      <c r="C7" s="22"/>
      <c r="D7" s="22"/>
      <c r="E7" s="22"/>
      <c r="F7" s="22"/>
      <c r="G7" s="22"/>
      <c r="H7" s="32"/>
      <c r="I7" s="22"/>
      <c r="J7" s="5"/>
      <c r="K7" s="5"/>
      <c r="L7" s="33">
        <f t="shared" si="0"/>
        <v>0</v>
      </c>
      <c r="M7" s="8">
        <f t="shared" si="1"/>
        <v>0</v>
      </c>
      <c r="N7" s="18">
        <f t="shared" si="2"/>
        <v>0</v>
      </c>
      <c r="P7" s="55"/>
    </row>
    <row r="8" spans="1:16" ht="20.100000000000001" customHeight="1" x14ac:dyDescent="0.25">
      <c r="A8" s="5">
        <v>5</v>
      </c>
      <c r="B8" s="36"/>
      <c r="C8" s="22"/>
      <c r="D8" s="22"/>
      <c r="E8" s="22"/>
      <c r="F8" s="22"/>
      <c r="G8" s="22"/>
      <c r="H8" s="32"/>
      <c r="I8" s="22"/>
      <c r="J8" s="5"/>
      <c r="K8" s="5"/>
      <c r="L8" s="33">
        <f t="shared" si="0"/>
        <v>0</v>
      </c>
      <c r="M8" s="8">
        <f t="shared" si="1"/>
        <v>0</v>
      </c>
      <c r="N8" s="18">
        <f t="shared" si="2"/>
        <v>0</v>
      </c>
    </row>
    <row r="9" spans="1:16" ht="20.100000000000001" customHeight="1" x14ac:dyDescent="0.25">
      <c r="A9" s="5">
        <v>6</v>
      </c>
      <c r="B9" s="36"/>
      <c r="C9" s="22"/>
      <c r="D9" s="22"/>
      <c r="E9" s="22"/>
      <c r="F9" s="22"/>
      <c r="G9" s="22"/>
      <c r="H9" s="32"/>
      <c r="I9" s="22"/>
      <c r="J9" s="5"/>
      <c r="K9" s="5"/>
      <c r="L9" s="33">
        <f t="shared" si="0"/>
        <v>0</v>
      </c>
      <c r="M9" s="8">
        <f t="shared" si="1"/>
        <v>0</v>
      </c>
      <c r="N9" s="18">
        <f t="shared" si="2"/>
        <v>0</v>
      </c>
    </row>
    <row r="10" spans="1:16" ht="20.100000000000001" customHeight="1" x14ac:dyDescent="0.25">
      <c r="A10" s="5">
        <v>7</v>
      </c>
      <c r="B10" s="36"/>
      <c r="C10" s="22"/>
      <c r="D10" s="22"/>
      <c r="E10" s="22"/>
      <c r="F10" s="22"/>
      <c r="G10" s="22"/>
      <c r="H10" s="32"/>
      <c r="I10" s="22"/>
      <c r="J10" s="5"/>
      <c r="K10" s="5"/>
      <c r="L10" s="33">
        <f t="shared" si="0"/>
        <v>0</v>
      </c>
      <c r="M10" s="8">
        <f t="shared" si="1"/>
        <v>0</v>
      </c>
      <c r="N10" s="18">
        <f t="shared" si="2"/>
        <v>0</v>
      </c>
    </row>
    <row r="11" spans="1:16" ht="20.100000000000001" customHeight="1" x14ac:dyDescent="0.25">
      <c r="A11" s="5">
        <v>8</v>
      </c>
      <c r="B11" s="36"/>
      <c r="C11" s="22"/>
      <c r="D11" s="22"/>
      <c r="E11" s="22"/>
      <c r="F11" s="22"/>
      <c r="G11" s="22"/>
      <c r="H11" s="32"/>
      <c r="I11" s="22"/>
      <c r="J11" s="5"/>
      <c r="K11" s="5"/>
      <c r="L11" s="33">
        <f t="shared" si="0"/>
        <v>0</v>
      </c>
      <c r="M11" s="8">
        <f t="shared" si="1"/>
        <v>0</v>
      </c>
      <c r="N11" s="18">
        <f t="shared" si="2"/>
        <v>0</v>
      </c>
    </row>
    <row r="12" spans="1:16" ht="20.100000000000001" customHeight="1" x14ac:dyDescent="0.25">
      <c r="A12" s="5">
        <v>9</v>
      </c>
      <c r="B12" s="36"/>
      <c r="C12" s="22"/>
      <c r="D12" s="22"/>
      <c r="E12" s="22"/>
      <c r="F12" s="22"/>
      <c r="G12" s="22"/>
      <c r="H12" s="32"/>
      <c r="I12" s="22"/>
      <c r="J12" s="5"/>
      <c r="K12" s="5"/>
      <c r="L12" s="33">
        <f t="shared" si="0"/>
        <v>0</v>
      </c>
      <c r="M12" s="8">
        <f t="shared" si="1"/>
        <v>0</v>
      </c>
      <c r="N12" s="18">
        <f t="shared" si="2"/>
        <v>0</v>
      </c>
    </row>
    <row r="13" spans="1:16" ht="20.100000000000001" customHeight="1" x14ac:dyDescent="0.25">
      <c r="A13" s="5">
        <v>10</v>
      </c>
      <c r="B13" s="36"/>
      <c r="C13" s="22"/>
      <c r="D13" s="22"/>
      <c r="E13" s="22"/>
      <c r="F13" s="22"/>
      <c r="G13" s="22"/>
      <c r="H13" s="32"/>
      <c r="I13" s="22"/>
      <c r="J13" s="5"/>
      <c r="K13" s="5"/>
      <c r="L13" s="33">
        <f t="shared" si="0"/>
        <v>0</v>
      </c>
      <c r="M13" s="8">
        <f t="shared" si="1"/>
        <v>0</v>
      </c>
      <c r="N13" s="18">
        <f t="shared" si="2"/>
        <v>0</v>
      </c>
    </row>
    <row r="14" spans="1:16" ht="20.100000000000001" customHeight="1" x14ac:dyDescent="0.25">
      <c r="A14" s="5">
        <v>11</v>
      </c>
      <c r="B14" s="36"/>
      <c r="C14" s="22"/>
      <c r="D14" s="22"/>
      <c r="E14" s="22"/>
      <c r="F14" s="22"/>
      <c r="G14" s="22"/>
      <c r="H14" s="32"/>
      <c r="I14" s="22"/>
      <c r="J14" s="5"/>
      <c r="K14" s="5"/>
      <c r="L14" s="33">
        <f t="shared" si="0"/>
        <v>0</v>
      </c>
      <c r="M14" s="8">
        <f t="shared" si="1"/>
        <v>0</v>
      </c>
      <c r="N14" s="18">
        <f t="shared" si="2"/>
        <v>0</v>
      </c>
    </row>
    <row r="15" spans="1:16" ht="20.100000000000001" customHeight="1" x14ac:dyDescent="0.25">
      <c r="A15" s="5">
        <v>12</v>
      </c>
      <c r="B15" s="37"/>
      <c r="C15" s="22"/>
      <c r="D15" s="22"/>
      <c r="E15" s="22"/>
      <c r="F15" s="22"/>
      <c r="G15" s="22"/>
      <c r="H15" s="32"/>
      <c r="I15" s="22"/>
      <c r="J15" s="5"/>
      <c r="K15" s="5"/>
      <c r="L15" s="33">
        <f t="shared" si="0"/>
        <v>0</v>
      </c>
      <c r="M15" s="8">
        <f t="shared" si="1"/>
        <v>0</v>
      </c>
      <c r="N15" s="18">
        <f t="shared" si="2"/>
        <v>0</v>
      </c>
    </row>
    <row r="16" spans="1:16" ht="20.100000000000001" customHeight="1" x14ac:dyDescent="0.25">
      <c r="A16" s="5">
        <v>13</v>
      </c>
      <c r="B16" s="37"/>
      <c r="C16" s="22"/>
      <c r="D16" s="22"/>
      <c r="E16" s="22"/>
      <c r="F16" s="22"/>
      <c r="G16" s="22"/>
      <c r="H16" s="32"/>
      <c r="I16" s="22"/>
      <c r="J16" s="5"/>
      <c r="K16" s="5"/>
      <c r="L16" s="33">
        <f t="shared" si="0"/>
        <v>0</v>
      </c>
      <c r="M16" s="8">
        <f t="shared" si="1"/>
        <v>0</v>
      </c>
      <c r="N16" s="18">
        <f t="shared" si="2"/>
        <v>0</v>
      </c>
    </row>
    <row r="17" spans="1:14" ht="20.100000000000001" customHeight="1" x14ac:dyDescent="0.25">
      <c r="A17" s="5">
        <v>14</v>
      </c>
      <c r="B17" s="36"/>
      <c r="C17" s="22"/>
      <c r="D17" s="22"/>
      <c r="E17" s="22"/>
      <c r="F17" s="22"/>
      <c r="G17" s="22"/>
      <c r="H17" s="32"/>
      <c r="I17" s="22"/>
      <c r="J17" s="5"/>
      <c r="K17" s="5"/>
      <c r="L17" s="33">
        <f t="shared" si="0"/>
        <v>0</v>
      </c>
      <c r="M17" s="8">
        <f t="shared" si="1"/>
        <v>0</v>
      </c>
      <c r="N17" s="18">
        <f t="shared" si="2"/>
        <v>0</v>
      </c>
    </row>
    <row r="18" spans="1:14" ht="20.100000000000001" customHeight="1" x14ac:dyDescent="0.25">
      <c r="A18" s="5">
        <v>15</v>
      </c>
      <c r="B18" s="37"/>
      <c r="C18" s="22"/>
      <c r="D18" s="22"/>
      <c r="E18" s="22"/>
      <c r="F18" s="22"/>
      <c r="G18" s="22"/>
      <c r="H18" s="32"/>
      <c r="I18" s="22"/>
      <c r="J18" s="5"/>
      <c r="K18" s="5"/>
      <c r="L18" s="33">
        <f t="shared" si="0"/>
        <v>0</v>
      </c>
      <c r="M18" s="8">
        <f t="shared" si="1"/>
        <v>0</v>
      </c>
      <c r="N18" s="18">
        <f t="shared" si="2"/>
        <v>0</v>
      </c>
    </row>
    <row r="19" spans="1:14" ht="20.100000000000001" customHeight="1" x14ac:dyDescent="0.25">
      <c r="A19" s="5">
        <v>16</v>
      </c>
      <c r="B19" s="37"/>
      <c r="C19" s="22"/>
      <c r="D19" s="22"/>
      <c r="E19" s="22"/>
      <c r="F19" s="22"/>
      <c r="G19" s="22"/>
      <c r="H19" s="32"/>
      <c r="I19" s="22"/>
      <c r="J19" s="5"/>
      <c r="K19" s="5"/>
      <c r="L19" s="33">
        <f t="shared" si="0"/>
        <v>0</v>
      </c>
      <c r="M19" s="8">
        <f t="shared" si="1"/>
        <v>0</v>
      </c>
      <c r="N19" s="18">
        <f t="shared" si="2"/>
        <v>0</v>
      </c>
    </row>
    <row r="20" spans="1:14" ht="20.100000000000001" customHeight="1" x14ac:dyDescent="0.25">
      <c r="A20" s="5">
        <v>17</v>
      </c>
      <c r="B20" s="37"/>
      <c r="C20" s="22"/>
      <c r="D20" s="22"/>
      <c r="E20" s="22"/>
      <c r="F20" s="22"/>
      <c r="G20" s="22"/>
      <c r="H20" s="32"/>
      <c r="I20" s="22"/>
      <c r="J20" s="5"/>
      <c r="K20" s="5"/>
      <c r="L20" s="33">
        <f t="shared" si="0"/>
        <v>0</v>
      </c>
      <c r="M20" s="8">
        <f t="shared" si="1"/>
        <v>0</v>
      </c>
      <c r="N20" s="18">
        <f t="shared" si="2"/>
        <v>0</v>
      </c>
    </row>
    <row r="21" spans="1:14" ht="20.100000000000001" customHeight="1" x14ac:dyDescent="0.25">
      <c r="A21" s="5">
        <v>18</v>
      </c>
      <c r="B21" s="37"/>
      <c r="C21" s="22"/>
      <c r="D21" s="22"/>
      <c r="E21" s="22"/>
      <c r="F21" s="22"/>
      <c r="G21" s="22"/>
      <c r="H21" s="32"/>
      <c r="I21" s="22"/>
      <c r="J21" s="5"/>
      <c r="K21" s="5"/>
      <c r="L21" s="33">
        <f t="shared" si="0"/>
        <v>0</v>
      </c>
      <c r="M21" s="8">
        <f t="shared" si="1"/>
        <v>0</v>
      </c>
      <c r="N21" s="18">
        <f t="shared" si="2"/>
        <v>0</v>
      </c>
    </row>
    <row r="22" spans="1:14" ht="20.100000000000001" customHeight="1" x14ac:dyDescent="0.25">
      <c r="A22" s="5">
        <v>19</v>
      </c>
      <c r="B22" s="37"/>
      <c r="C22" s="22"/>
      <c r="D22" s="22"/>
      <c r="E22" s="22"/>
      <c r="F22" s="22"/>
      <c r="G22" s="22"/>
      <c r="H22" s="32"/>
      <c r="I22" s="22"/>
      <c r="J22" s="5"/>
      <c r="K22" s="5"/>
      <c r="L22" s="33">
        <f t="shared" si="0"/>
        <v>0</v>
      </c>
      <c r="M22" s="8">
        <f t="shared" si="1"/>
        <v>0</v>
      </c>
      <c r="N22" s="18">
        <f t="shared" si="2"/>
        <v>0</v>
      </c>
    </row>
    <row r="23" spans="1:14" ht="20.100000000000001" customHeight="1" x14ac:dyDescent="0.25">
      <c r="A23" s="5">
        <v>20</v>
      </c>
      <c r="B23" s="37"/>
      <c r="C23" s="22"/>
      <c r="D23" s="22"/>
      <c r="E23" s="22"/>
      <c r="F23" s="22"/>
      <c r="G23" s="22"/>
      <c r="H23" s="32"/>
      <c r="I23" s="22"/>
      <c r="J23" s="5"/>
      <c r="K23" s="5"/>
      <c r="L23" s="33">
        <f t="shared" si="0"/>
        <v>0</v>
      </c>
      <c r="M23" s="8">
        <f t="shared" si="1"/>
        <v>0</v>
      </c>
      <c r="N23" s="18">
        <f t="shared" si="2"/>
        <v>0</v>
      </c>
    </row>
    <row r="24" spans="1:14" ht="20.100000000000001" customHeight="1" x14ac:dyDescent="0.25">
      <c r="A24" s="5">
        <v>21</v>
      </c>
      <c r="B24" s="37"/>
      <c r="C24" s="22"/>
      <c r="D24" s="22"/>
      <c r="E24" s="22"/>
      <c r="F24" s="22"/>
      <c r="G24" s="22"/>
      <c r="H24" s="32"/>
      <c r="I24" s="22"/>
      <c r="J24" s="5"/>
      <c r="K24" s="5"/>
      <c r="L24" s="33">
        <f t="shared" si="0"/>
        <v>0</v>
      </c>
      <c r="M24" s="8">
        <f t="shared" si="1"/>
        <v>0</v>
      </c>
      <c r="N24" s="18">
        <f t="shared" si="2"/>
        <v>0</v>
      </c>
    </row>
    <row r="25" spans="1:14" ht="20.100000000000001" customHeight="1" x14ac:dyDescent="0.25">
      <c r="A25" s="5">
        <v>22</v>
      </c>
      <c r="B25" s="37"/>
      <c r="C25" s="22"/>
      <c r="D25" s="22"/>
      <c r="E25" s="22"/>
      <c r="F25" s="22"/>
      <c r="G25" s="22"/>
      <c r="H25" s="32"/>
      <c r="I25" s="22"/>
      <c r="J25" s="5"/>
      <c r="K25" s="5"/>
      <c r="L25" s="33">
        <f t="shared" si="0"/>
        <v>0</v>
      </c>
      <c r="M25" s="8">
        <f t="shared" si="1"/>
        <v>0</v>
      </c>
      <c r="N25" s="18">
        <f t="shared" si="2"/>
        <v>0</v>
      </c>
    </row>
    <row r="26" spans="1:14" ht="20.100000000000001" customHeight="1" x14ac:dyDescent="0.25">
      <c r="A26" s="5">
        <v>23</v>
      </c>
      <c r="B26" s="37"/>
      <c r="C26" s="22"/>
      <c r="D26" s="22"/>
      <c r="E26" s="22"/>
      <c r="F26" s="22"/>
      <c r="G26" s="22"/>
      <c r="H26" s="32"/>
      <c r="I26" s="22"/>
      <c r="J26" s="5"/>
      <c r="K26" s="5"/>
      <c r="L26" s="33">
        <f t="shared" si="0"/>
        <v>0</v>
      </c>
      <c r="M26" s="8">
        <f t="shared" si="1"/>
        <v>0</v>
      </c>
      <c r="N26" s="18">
        <f t="shared" si="2"/>
        <v>0</v>
      </c>
    </row>
    <row r="27" spans="1:14" ht="20.100000000000001" customHeight="1" x14ac:dyDescent="0.25">
      <c r="A27" s="5">
        <v>24</v>
      </c>
      <c r="B27" s="37"/>
      <c r="C27" s="22"/>
      <c r="D27" s="22"/>
      <c r="E27" s="22"/>
      <c r="F27" s="22"/>
      <c r="G27" s="22"/>
      <c r="H27" s="32"/>
      <c r="I27" s="22"/>
      <c r="J27" s="5"/>
      <c r="K27" s="5"/>
      <c r="L27" s="33">
        <f t="shared" si="0"/>
        <v>0</v>
      </c>
      <c r="M27" s="8">
        <f t="shared" si="1"/>
        <v>0</v>
      </c>
      <c r="N27" s="18">
        <f t="shared" si="2"/>
        <v>0</v>
      </c>
    </row>
    <row r="28" spans="1:14" ht="20.100000000000001" customHeight="1" x14ac:dyDescent="0.25">
      <c r="A28" s="5">
        <v>25</v>
      </c>
      <c r="B28" s="37"/>
      <c r="C28" s="22"/>
      <c r="D28" s="22"/>
      <c r="E28" s="22"/>
      <c r="F28" s="22"/>
      <c r="G28" s="22"/>
      <c r="H28" s="32"/>
      <c r="I28" s="22"/>
      <c r="J28" s="5"/>
      <c r="K28" s="5"/>
      <c r="L28" s="33">
        <f t="shared" si="0"/>
        <v>0</v>
      </c>
      <c r="M28" s="8">
        <f t="shared" si="1"/>
        <v>0</v>
      </c>
      <c r="N28" s="18">
        <f t="shared" si="2"/>
        <v>0</v>
      </c>
    </row>
    <row r="29" spans="1:14" ht="20.100000000000001" customHeight="1" x14ac:dyDescent="0.25">
      <c r="A29" s="5">
        <v>26</v>
      </c>
      <c r="B29" s="37"/>
      <c r="C29" s="22"/>
      <c r="D29" s="22"/>
      <c r="E29" s="22"/>
      <c r="F29" s="22"/>
      <c r="G29" s="22"/>
      <c r="H29" s="32"/>
      <c r="I29" s="22"/>
      <c r="J29" s="5"/>
      <c r="K29" s="5"/>
      <c r="L29" s="33">
        <f t="shared" si="0"/>
        <v>0</v>
      </c>
      <c r="M29" s="8">
        <f t="shared" si="1"/>
        <v>0</v>
      </c>
      <c r="N29" s="18">
        <f t="shared" si="2"/>
        <v>0</v>
      </c>
    </row>
    <row r="30" spans="1:14" ht="20.100000000000001" customHeight="1" x14ac:dyDescent="0.25">
      <c r="A30" s="5">
        <v>27</v>
      </c>
      <c r="B30" s="37"/>
      <c r="C30" s="22"/>
      <c r="D30" s="22"/>
      <c r="E30" s="22"/>
      <c r="F30" s="22"/>
      <c r="G30" s="22"/>
      <c r="H30" s="32"/>
      <c r="I30" s="22"/>
      <c r="J30" s="5"/>
      <c r="K30" s="5"/>
      <c r="L30" s="33">
        <f t="shared" si="0"/>
        <v>0</v>
      </c>
      <c r="M30" s="8">
        <f t="shared" si="1"/>
        <v>0</v>
      </c>
      <c r="N30" s="18">
        <f t="shared" si="2"/>
        <v>0</v>
      </c>
    </row>
    <row r="31" spans="1:14" ht="20.100000000000001" customHeight="1" x14ac:dyDescent="0.25">
      <c r="A31" s="5">
        <v>28</v>
      </c>
      <c r="B31" s="36"/>
      <c r="C31" s="22"/>
      <c r="D31" s="22"/>
      <c r="E31" s="22"/>
      <c r="F31" s="22"/>
      <c r="G31" s="22"/>
      <c r="H31" s="32"/>
      <c r="I31" s="22"/>
      <c r="J31" s="5"/>
      <c r="K31" s="5"/>
      <c r="L31" s="33">
        <f t="shared" si="0"/>
        <v>0</v>
      </c>
      <c r="M31" s="8">
        <f t="shared" si="1"/>
        <v>0</v>
      </c>
      <c r="N31" s="18">
        <f t="shared" si="2"/>
        <v>0</v>
      </c>
    </row>
    <row r="32" spans="1:14" ht="20.100000000000001" customHeight="1" x14ac:dyDescent="0.25">
      <c r="A32" s="5">
        <v>29</v>
      </c>
      <c r="B32" s="37"/>
      <c r="C32" s="22"/>
      <c r="D32" s="22"/>
      <c r="E32" s="22"/>
      <c r="F32" s="22"/>
      <c r="G32" s="22"/>
      <c r="H32" s="32"/>
      <c r="I32" s="22"/>
      <c r="J32" s="5"/>
      <c r="K32" s="5"/>
      <c r="L32" s="33">
        <f t="shared" si="0"/>
        <v>0</v>
      </c>
      <c r="M32" s="8">
        <f t="shared" si="1"/>
        <v>0</v>
      </c>
      <c r="N32" s="18">
        <f t="shared" si="2"/>
        <v>0</v>
      </c>
    </row>
    <row r="33" spans="1:14" ht="20.100000000000001" customHeight="1" x14ac:dyDescent="0.25">
      <c r="A33" s="5">
        <v>30</v>
      </c>
      <c r="B33" s="36"/>
      <c r="C33" s="22"/>
      <c r="D33" s="22"/>
      <c r="E33" s="22"/>
      <c r="F33" s="22"/>
      <c r="G33" s="22"/>
      <c r="H33" s="32"/>
      <c r="I33" s="22"/>
      <c r="J33" s="5"/>
      <c r="K33" s="5"/>
      <c r="L33" s="33">
        <f t="shared" si="0"/>
        <v>0</v>
      </c>
      <c r="M33" s="8">
        <f t="shared" si="1"/>
        <v>0</v>
      </c>
      <c r="N33" s="18">
        <f t="shared" si="2"/>
        <v>0</v>
      </c>
    </row>
    <row r="34" spans="1:14" ht="20.100000000000001" customHeight="1" x14ac:dyDescent="0.3">
      <c r="A34" s="5">
        <v>31</v>
      </c>
      <c r="B34" s="53"/>
      <c r="C34" s="22"/>
      <c r="D34" s="22"/>
      <c r="E34" s="22"/>
      <c r="F34" s="22"/>
      <c r="G34" s="22"/>
      <c r="H34" s="32"/>
      <c r="I34" s="22"/>
      <c r="J34" s="5"/>
      <c r="K34" s="5"/>
      <c r="L34" s="33">
        <f t="shared" si="0"/>
        <v>0</v>
      </c>
      <c r="M34" s="8">
        <f t="shared" si="1"/>
        <v>0</v>
      </c>
      <c r="N34" s="18">
        <f t="shared" si="2"/>
        <v>0</v>
      </c>
    </row>
    <row r="35" spans="1:14" ht="20.100000000000001" customHeight="1" x14ac:dyDescent="0.3">
      <c r="A35" s="5">
        <v>32</v>
      </c>
      <c r="B35" s="53"/>
      <c r="C35" s="22"/>
      <c r="D35" s="22"/>
      <c r="E35" s="22"/>
      <c r="F35" s="22"/>
      <c r="G35" s="22"/>
      <c r="H35" s="32"/>
      <c r="I35" s="22"/>
      <c r="J35" s="5"/>
      <c r="K35" s="5"/>
      <c r="L35" s="33">
        <f t="shared" si="0"/>
        <v>0</v>
      </c>
      <c r="M35" s="8">
        <f t="shared" si="1"/>
        <v>0</v>
      </c>
      <c r="N35" s="18">
        <f t="shared" si="2"/>
        <v>0</v>
      </c>
    </row>
    <row r="36" spans="1:14" ht="20.100000000000001" customHeight="1" x14ac:dyDescent="0.25">
      <c r="A36" s="5">
        <v>33</v>
      </c>
      <c r="B36" s="36"/>
      <c r="C36" s="22"/>
      <c r="D36" s="22"/>
      <c r="E36" s="22"/>
      <c r="F36" s="22"/>
      <c r="G36" s="22"/>
      <c r="H36" s="32"/>
      <c r="I36" s="22"/>
      <c r="J36" s="5"/>
      <c r="K36" s="5"/>
      <c r="L36" s="33">
        <f>IF(OR(E36="غير محدد",E36=""),0,1)</f>
        <v>0</v>
      </c>
      <c r="M36" s="8">
        <f t="shared" si="1"/>
        <v>0</v>
      </c>
      <c r="N36" s="18">
        <f t="shared" si="2"/>
        <v>0</v>
      </c>
    </row>
    <row r="37" spans="1:14" ht="20.100000000000001" customHeight="1" x14ac:dyDescent="0.25">
      <c r="A37" s="5">
        <v>34</v>
      </c>
      <c r="B37" s="37"/>
      <c r="C37" s="130"/>
      <c r="D37" s="22"/>
      <c r="E37" s="22"/>
      <c r="F37" s="22"/>
      <c r="G37" s="22"/>
      <c r="H37" s="32"/>
      <c r="I37" s="22"/>
      <c r="J37" s="5"/>
      <c r="K37" s="5"/>
      <c r="L37" s="33">
        <f t="shared" si="0"/>
        <v>0</v>
      </c>
      <c r="M37" s="8">
        <f t="shared" si="1"/>
        <v>0</v>
      </c>
      <c r="N37" s="18">
        <f t="shared" si="2"/>
        <v>0</v>
      </c>
    </row>
    <row r="38" spans="1:14" ht="20.100000000000001" customHeight="1" x14ac:dyDescent="0.25">
      <c r="A38" s="5">
        <v>35</v>
      </c>
      <c r="B38" s="37"/>
      <c r="C38" s="130"/>
      <c r="D38" s="22"/>
      <c r="E38" s="22"/>
      <c r="F38" s="22"/>
      <c r="G38" s="22"/>
      <c r="H38" s="32"/>
      <c r="I38" s="22"/>
      <c r="J38" s="5"/>
      <c r="K38" s="5"/>
      <c r="L38" s="33">
        <f t="shared" si="0"/>
        <v>0</v>
      </c>
      <c r="M38" s="8">
        <f t="shared" si="1"/>
        <v>0</v>
      </c>
      <c r="N38" s="18">
        <f t="shared" si="2"/>
        <v>0</v>
      </c>
    </row>
    <row r="39" spans="1:14" ht="20.100000000000001" customHeight="1" x14ac:dyDescent="0.25">
      <c r="A39" s="5">
        <v>36</v>
      </c>
      <c r="B39" s="37"/>
      <c r="C39" s="130"/>
      <c r="D39" s="22"/>
      <c r="E39" s="22"/>
      <c r="F39" s="22"/>
      <c r="G39" s="22"/>
      <c r="H39" s="32"/>
      <c r="I39" s="22"/>
      <c r="J39" s="5"/>
      <c r="K39" s="5"/>
      <c r="L39" s="33">
        <f t="shared" si="0"/>
        <v>0</v>
      </c>
      <c r="M39" s="8">
        <f t="shared" si="1"/>
        <v>0</v>
      </c>
      <c r="N39" s="18">
        <f t="shared" si="2"/>
        <v>0</v>
      </c>
    </row>
    <row r="40" spans="1:14" ht="20.100000000000001" customHeight="1" x14ac:dyDescent="0.25">
      <c r="A40" s="5">
        <v>37</v>
      </c>
      <c r="B40" s="37"/>
      <c r="C40" s="130"/>
      <c r="D40" s="22"/>
      <c r="E40" s="22"/>
      <c r="F40" s="22"/>
      <c r="G40" s="22"/>
      <c r="H40" s="32"/>
      <c r="I40" s="22"/>
      <c r="J40" s="5"/>
      <c r="K40" s="5"/>
      <c r="L40" s="33">
        <f t="shared" si="0"/>
        <v>0</v>
      </c>
      <c r="M40" s="8">
        <f t="shared" si="1"/>
        <v>0</v>
      </c>
      <c r="N40" s="18">
        <f t="shared" si="2"/>
        <v>0</v>
      </c>
    </row>
    <row r="41" spans="1:14" ht="20.100000000000001" customHeight="1" x14ac:dyDescent="0.25">
      <c r="A41" s="5">
        <v>38</v>
      </c>
      <c r="B41" s="36"/>
      <c r="C41" s="22"/>
      <c r="D41" s="22"/>
      <c r="E41" s="22"/>
      <c r="F41" s="22"/>
      <c r="G41" s="22"/>
      <c r="I41" s="22"/>
      <c r="J41" s="5"/>
      <c r="K41" s="5"/>
      <c r="L41" s="33">
        <f t="shared" si="0"/>
        <v>0</v>
      </c>
      <c r="M41" s="8">
        <f t="shared" si="1"/>
        <v>0</v>
      </c>
      <c r="N41" s="18">
        <f t="shared" si="2"/>
        <v>0</v>
      </c>
    </row>
    <row r="42" spans="1:14" ht="20.100000000000001" customHeight="1" x14ac:dyDescent="0.25">
      <c r="A42" s="5">
        <v>39</v>
      </c>
      <c r="B42" s="36"/>
      <c r="C42" s="22"/>
      <c r="D42" s="22"/>
      <c r="E42" s="22"/>
      <c r="F42" s="22"/>
      <c r="G42" s="22"/>
      <c r="H42" s="32"/>
      <c r="I42" s="22"/>
      <c r="J42" s="5"/>
      <c r="K42" s="5"/>
      <c r="L42" s="33">
        <f t="shared" si="0"/>
        <v>0</v>
      </c>
      <c r="M42" s="8">
        <f t="shared" si="1"/>
        <v>0</v>
      </c>
      <c r="N42" s="18">
        <f t="shared" si="2"/>
        <v>0</v>
      </c>
    </row>
    <row r="43" spans="1:14" ht="20.100000000000001" customHeight="1" x14ac:dyDescent="0.25">
      <c r="A43" s="5">
        <v>40</v>
      </c>
      <c r="B43" s="192"/>
      <c r="C43" s="22"/>
      <c r="D43" s="22"/>
      <c r="E43" s="22"/>
      <c r="F43" s="22"/>
      <c r="G43" s="22"/>
      <c r="H43" s="32"/>
      <c r="I43" s="22"/>
      <c r="J43" s="5"/>
      <c r="K43" s="5"/>
      <c r="L43" s="33">
        <f t="shared" si="0"/>
        <v>0</v>
      </c>
      <c r="M43" s="8">
        <f t="shared" si="1"/>
        <v>0</v>
      </c>
      <c r="N43" s="18">
        <f t="shared" si="2"/>
        <v>0</v>
      </c>
    </row>
    <row r="44" spans="1:14" ht="20.100000000000001" customHeight="1" x14ac:dyDescent="0.25">
      <c r="A44" s="5">
        <v>41</v>
      </c>
      <c r="B44" s="36"/>
      <c r="C44" s="22"/>
      <c r="D44" s="22"/>
      <c r="E44" s="22"/>
      <c r="F44" s="22"/>
      <c r="G44" s="22"/>
      <c r="H44" s="32"/>
      <c r="I44" s="22"/>
      <c r="J44" s="5"/>
      <c r="K44" s="5"/>
      <c r="L44" s="33">
        <f t="shared" si="0"/>
        <v>0</v>
      </c>
      <c r="M44" s="8">
        <f t="shared" si="1"/>
        <v>0</v>
      </c>
      <c r="N44" s="18">
        <f t="shared" si="2"/>
        <v>0</v>
      </c>
    </row>
    <row r="45" spans="1:14" ht="20.100000000000001" customHeight="1" x14ac:dyDescent="0.25">
      <c r="A45" s="5">
        <v>42</v>
      </c>
      <c r="B45" s="37"/>
      <c r="C45" s="130"/>
      <c r="D45" s="22"/>
      <c r="E45" s="22"/>
      <c r="F45" s="22"/>
      <c r="G45" s="22"/>
      <c r="H45" s="32"/>
      <c r="I45" s="22"/>
      <c r="J45" s="5"/>
      <c r="K45" s="5"/>
      <c r="L45" s="33">
        <f t="shared" si="0"/>
        <v>0</v>
      </c>
      <c r="M45" s="8">
        <f t="shared" si="1"/>
        <v>0</v>
      </c>
      <c r="N45" s="18">
        <f t="shared" si="2"/>
        <v>0</v>
      </c>
    </row>
    <row r="46" spans="1:14" ht="20.100000000000001" customHeight="1" x14ac:dyDescent="0.25">
      <c r="A46" s="5">
        <v>43</v>
      </c>
      <c r="B46" s="37"/>
      <c r="C46" s="130"/>
      <c r="D46" s="22"/>
      <c r="E46" s="22"/>
      <c r="F46" s="22"/>
      <c r="G46" s="22"/>
      <c r="H46" s="32"/>
      <c r="I46" s="22"/>
      <c r="J46" s="5"/>
      <c r="K46" s="5"/>
      <c r="L46" s="33">
        <f t="shared" si="0"/>
        <v>0</v>
      </c>
      <c r="M46" s="8">
        <f t="shared" si="1"/>
        <v>0</v>
      </c>
      <c r="N46" s="18">
        <f t="shared" si="2"/>
        <v>0</v>
      </c>
    </row>
    <row r="47" spans="1:14" ht="20.100000000000001" customHeight="1" x14ac:dyDescent="0.25">
      <c r="A47" s="5">
        <v>44</v>
      </c>
      <c r="B47" s="36"/>
      <c r="C47" s="22"/>
      <c r="D47" s="22"/>
      <c r="E47" s="22"/>
      <c r="F47" s="22"/>
      <c r="G47" s="22"/>
      <c r="H47" s="32"/>
      <c r="I47" s="22"/>
      <c r="J47" s="5"/>
      <c r="K47" s="5"/>
      <c r="L47" s="33">
        <f t="shared" si="0"/>
        <v>0</v>
      </c>
      <c r="M47" s="8">
        <f t="shared" si="1"/>
        <v>0</v>
      </c>
      <c r="N47" s="18">
        <f t="shared" si="2"/>
        <v>0</v>
      </c>
    </row>
    <row r="48" spans="1:14" ht="20.100000000000001" customHeight="1" x14ac:dyDescent="0.25">
      <c r="A48" s="5">
        <v>45</v>
      </c>
      <c r="B48" s="36"/>
      <c r="C48" s="22"/>
      <c r="D48" s="22"/>
      <c r="E48" s="22"/>
      <c r="F48" s="22"/>
      <c r="G48" s="22"/>
      <c r="H48" s="32"/>
      <c r="I48" s="22"/>
      <c r="J48" s="5"/>
      <c r="K48" s="5"/>
      <c r="L48" s="33">
        <f t="shared" si="0"/>
        <v>0</v>
      </c>
      <c r="M48" s="8">
        <f t="shared" si="1"/>
        <v>0</v>
      </c>
      <c r="N48" s="18">
        <f t="shared" si="2"/>
        <v>0</v>
      </c>
    </row>
    <row r="49" spans="1:14" ht="20.100000000000001" customHeight="1" x14ac:dyDescent="0.25">
      <c r="A49" s="5">
        <v>46</v>
      </c>
      <c r="B49" s="36"/>
      <c r="C49" s="22"/>
      <c r="D49" s="22"/>
      <c r="E49" s="22"/>
      <c r="F49" s="22"/>
      <c r="G49" s="22"/>
      <c r="H49" s="32"/>
      <c r="I49" s="22"/>
      <c r="J49" s="5"/>
      <c r="K49" s="5"/>
      <c r="L49" s="33">
        <f t="shared" si="0"/>
        <v>0</v>
      </c>
      <c r="M49" s="8">
        <f t="shared" si="1"/>
        <v>0</v>
      </c>
      <c r="N49" s="18">
        <f t="shared" si="2"/>
        <v>0</v>
      </c>
    </row>
    <row r="50" spans="1:14" ht="20.100000000000001" customHeight="1" x14ac:dyDescent="0.25">
      <c r="A50" s="5">
        <v>47</v>
      </c>
      <c r="B50" s="37"/>
      <c r="C50" s="130"/>
      <c r="D50" s="22"/>
      <c r="E50" s="22"/>
      <c r="F50" s="22"/>
      <c r="G50" s="22"/>
      <c r="H50" s="32"/>
      <c r="I50" s="22"/>
      <c r="J50" s="5"/>
      <c r="K50" s="5"/>
      <c r="L50" s="33">
        <f t="shared" si="0"/>
        <v>0</v>
      </c>
      <c r="M50" s="8">
        <f t="shared" si="1"/>
        <v>0</v>
      </c>
      <c r="N50" s="18">
        <f t="shared" si="2"/>
        <v>0</v>
      </c>
    </row>
    <row r="51" spans="1:14" ht="20.100000000000001" customHeight="1" x14ac:dyDescent="0.25">
      <c r="A51" s="5">
        <v>48</v>
      </c>
      <c r="B51" s="37"/>
      <c r="C51" s="130"/>
      <c r="D51" s="22"/>
      <c r="E51" s="22"/>
      <c r="F51" s="22"/>
      <c r="G51" s="22"/>
      <c r="H51" s="32"/>
      <c r="I51" s="22"/>
      <c r="J51" s="5"/>
      <c r="K51" s="5"/>
      <c r="L51" s="33">
        <f t="shared" si="0"/>
        <v>0</v>
      </c>
      <c r="M51" s="8">
        <f t="shared" si="1"/>
        <v>0</v>
      </c>
      <c r="N51" s="18">
        <f t="shared" si="2"/>
        <v>0</v>
      </c>
    </row>
    <row r="52" spans="1:14" ht="20.100000000000001" customHeight="1" x14ac:dyDescent="0.25">
      <c r="A52" s="5">
        <v>49</v>
      </c>
      <c r="B52" s="36"/>
      <c r="C52" s="22"/>
      <c r="D52" s="22"/>
      <c r="E52" s="22"/>
      <c r="F52" s="22"/>
      <c r="G52" s="22"/>
      <c r="H52" s="32"/>
      <c r="I52" s="22"/>
      <c r="J52" s="5"/>
      <c r="K52" s="5"/>
      <c r="L52" s="33">
        <f t="shared" si="0"/>
        <v>0</v>
      </c>
      <c r="M52" s="8">
        <f t="shared" si="1"/>
        <v>0</v>
      </c>
      <c r="N52" s="18">
        <f t="shared" si="2"/>
        <v>0</v>
      </c>
    </row>
    <row r="53" spans="1:14" ht="20.100000000000001" customHeight="1" x14ac:dyDescent="0.25">
      <c r="A53" s="5">
        <v>50</v>
      </c>
      <c r="B53" s="36"/>
      <c r="C53" s="22"/>
      <c r="D53" s="22"/>
      <c r="E53" s="22"/>
      <c r="F53" s="22"/>
      <c r="G53" s="22"/>
      <c r="H53" s="32"/>
      <c r="I53" s="22"/>
      <c r="J53" s="5"/>
      <c r="K53" s="5"/>
      <c r="L53" s="33">
        <f t="shared" si="0"/>
        <v>0</v>
      </c>
      <c r="M53" s="8">
        <f t="shared" si="1"/>
        <v>0</v>
      </c>
      <c r="N53" s="18">
        <f t="shared" si="2"/>
        <v>0</v>
      </c>
    </row>
    <row r="54" spans="1:14" ht="20.100000000000001" customHeight="1" x14ac:dyDescent="0.25">
      <c r="A54" s="5">
        <v>51</v>
      </c>
      <c r="B54" s="37"/>
      <c r="C54" s="130"/>
      <c r="D54" s="22"/>
      <c r="E54" s="22"/>
      <c r="F54" s="22"/>
      <c r="G54" s="22"/>
      <c r="H54" s="32"/>
      <c r="I54" s="22"/>
      <c r="J54" s="5"/>
      <c r="K54" s="5"/>
      <c r="L54" s="33">
        <f t="shared" si="0"/>
        <v>0</v>
      </c>
      <c r="M54" s="8">
        <f t="shared" si="1"/>
        <v>0</v>
      </c>
      <c r="N54" s="18">
        <f t="shared" si="2"/>
        <v>0</v>
      </c>
    </row>
    <row r="55" spans="1:14" ht="20.100000000000001" customHeight="1" x14ac:dyDescent="0.25">
      <c r="A55" s="5">
        <v>52</v>
      </c>
      <c r="B55" s="36"/>
      <c r="C55" s="22"/>
      <c r="D55" s="22"/>
      <c r="E55" s="22"/>
      <c r="F55" s="22"/>
      <c r="G55" s="22"/>
      <c r="H55" s="32"/>
      <c r="I55" s="22"/>
      <c r="J55" s="5"/>
      <c r="K55" s="5"/>
      <c r="L55" s="33">
        <f t="shared" si="0"/>
        <v>0</v>
      </c>
      <c r="M55" s="8">
        <f t="shared" si="1"/>
        <v>0</v>
      </c>
      <c r="N55" s="18">
        <f t="shared" si="2"/>
        <v>0</v>
      </c>
    </row>
    <row r="56" spans="1:14" ht="20.100000000000001" customHeight="1" x14ac:dyDescent="0.25">
      <c r="A56" s="5">
        <v>53</v>
      </c>
      <c r="B56" s="36"/>
      <c r="C56" s="22"/>
      <c r="D56" s="22"/>
      <c r="E56" s="22"/>
      <c r="F56" s="22"/>
      <c r="G56" s="22"/>
      <c r="H56" s="32"/>
      <c r="I56" s="22"/>
      <c r="J56" s="5"/>
      <c r="K56" s="5"/>
      <c r="L56" s="33">
        <f t="shared" si="0"/>
        <v>0</v>
      </c>
      <c r="M56" s="8">
        <f t="shared" si="1"/>
        <v>0</v>
      </c>
      <c r="N56" s="18">
        <f t="shared" si="2"/>
        <v>0</v>
      </c>
    </row>
    <row r="57" spans="1:14" ht="20.100000000000001" customHeight="1" x14ac:dyDescent="0.25">
      <c r="A57" s="5">
        <v>54</v>
      </c>
      <c r="B57" s="37"/>
      <c r="C57" s="130"/>
      <c r="D57" s="22"/>
      <c r="E57" s="22"/>
      <c r="F57" s="22"/>
      <c r="G57" s="22"/>
      <c r="H57" s="32"/>
      <c r="I57" s="22"/>
      <c r="J57" s="5"/>
      <c r="K57" s="5"/>
      <c r="L57" s="33">
        <f t="shared" si="0"/>
        <v>0</v>
      </c>
      <c r="M57" s="8">
        <f t="shared" si="1"/>
        <v>0</v>
      </c>
      <c r="N57" s="18">
        <f t="shared" si="2"/>
        <v>0</v>
      </c>
    </row>
    <row r="58" spans="1:14" ht="20.100000000000001" customHeight="1" x14ac:dyDescent="0.25">
      <c r="A58" s="5">
        <v>55</v>
      </c>
      <c r="B58" s="36"/>
      <c r="C58" s="22"/>
      <c r="D58" s="22"/>
      <c r="E58" s="22"/>
      <c r="F58" s="22"/>
      <c r="G58" s="22"/>
      <c r="H58" s="32"/>
      <c r="I58" s="22"/>
      <c r="J58" s="5"/>
      <c r="K58" s="5"/>
      <c r="L58" s="33">
        <f t="shared" si="0"/>
        <v>0</v>
      </c>
      <c r="M58" s="8">
        <f t="shared" si="1"/>
        <v>0</v>
      </c>
      <c r="N58" s="18">
        <f t="shared" si="2"/>
        <v>0</v>
      </c>
    </row>
    <row r="59" spans="1:14" ht="20.100000000000001" customHeight="1" x14ac:dyDescent="0.25">
      <c r="A59" s="5">
        <v>56</v>
      </c>
      <c r="B59" s="36"/>
      <c r="C59" s="22"/>
      <c r="D59" s="22"/>
      <c r="E59" s="22"/>
      <c r="F59" s="22"/>
      <c r="G59" s="22"/>
      <c r="H59" s="32"/>
      <c r="I59" s="22"/>
      <c r="J59" s="5"/>
      <c r="K59" s="5"/>
      <c r="L59" s="33">
        <f t="shared" si="0"/>
        <v>0</v>
      </c>
      <c r="M59" s="8">
        <f t="shared" si="1"/>
        <v>0</v>
      </c>
      <c r="N59" s="18">
        <f t="shared" si="2"/>
        <v>0</v>
      </c>
    </row>
    <row r="60" spans="1:14" ht="20.100000000000001" customHeight="1" x14ac:dyDescent="0.25">
      <c r="A60" s="5">
        <v>57</v>
      </c>
      <c r="B60" s="36"/>
      <c r="C60" s="22"/>
      <c r="D60" s="22"/>
      <c r="E60" s="22"/>
      <c r="F60" s="22"/>
      <c r="G60" s="22"/>
      <c r="H60" s="32"/>
      <c r="I60" s="22"/>
      <c r="J60" s="5"/>
      <c r="K60" s="5"/>
      <c r="L60" s="33">
        <f t="shared" si="0"/>
        <v>0</v>
      </c>
      <c r="M60" s="8">
        <f t="shared" si="1"/>
        <v>0</v>
      </c>
      <c r="N60" s="18">
        <f t="shared" si="2"/>
        <v>0</v>
      </c>
    </row>
    <row r="61" spans="1:14" ht="20.100000000000001" customHeight="1" x14ac:dyDescent="0.25">
      <c r="A61" s="5">
        <v>58</v>
      </c>
      <c r="B61" s="37"/>
      <c r="C61" s="130"/>
      <c r="D61" s="22"/>
      <c r="E61" s="22"/>
      <c r="F61" s="22"/>
      <c r="G61" s="22"/>
      <c r="H61" s="32"/>
      <c r="I61" s="22"/>
      <c r="J61" s="5"/>
      <c r="K61" s="5"/>
      <c r="L61" s="33">
        <f t="shared" si="0"/>
        <v>0</v>
      </c>
      <c r="M61" s="8">
        <f t="shared" si="1"/>
        <v>0</v>
      </c>
      <c r="N61" s="18">
        <f t="shared" si="2"/>
        <v>0</v>
      </c>
    </row>
    <row r="62" spans="1:14" ht="20.100000000000001" customHeight="1" x14ac:dyDescent="0.25">
      <c r="A62" s="5">
        <v>59</v>
      </c>
      <c r="B62" s="36"/>
      <c r="C62" s="22"/>
      <c r="D62" s="22"/>
      <c r="E62" s="22"/>
      <c r="F62" s="22"/>
      <c r="G62" s="22"/>
      <c r="H62" s="32"/>
      <c r="I62" s="22"/>
      <c r="J62" s="5"/>
      <c r="K62" s="5"/>
      <c r="L62" s="33">
        <f t="shared" si="0"/>
        <v>0</v>
      </c>
      <c r="M62" s="8">
        <f t="shared" si="1"/>
        <v>0</v>
      </c>
      <c r="N62" s="18">
        <f t="shared" si="2"/>
        <v>0</v>
      </c>
    </row>
    <row r="63" spans="1:14" ht="20.100000000000001" customHeight="1" x14ac:dyDescent="0.25">
      <c r="A63" s="5">
        <v>60</v>
      </c>
      <c r="B63" s="36"/>
      <c r="C63" s="22"/>
      <c r="D63" s="22"/>
      <c r="E63" s="22"/>
      <c r="F63" s="22"/>
      <c r="G63" s="22"/>
      <c r="H63" s="32"/>
      <c r="I63" s="22"/>
      <c r="J63" s="5"/>
      <c r="K63" s="5"/>
      <c r="L63" s="33">
        <f t="shared" si="0"/>
        <v>0</v>
      </c>
      <c r="M63" s="8">
        <f t="shared" si="1"/>
        <v>0</v>
      </c>
      <c r="N63" s="18">
        <f t="shared" si="2"/>
        <v>0</v>
      </c>
    </row>
    <row r="64" spans="1:14" ht="20.100000000000001" customHeight="1" x14ac:dyDescent="0.25">
      <c r="A64" s="5">
        <v>61</v>
      </c>
      <c r="B64" s="36"/>
      <c r="C64" s="22"/>
      <c r="D64" s="22"/>
      <c r="E64" s="22"/>
      <c r="F64" s="22"/>
      <c r="G64" s="22"/>
      <c r="H64" s="32"/>
      <c r="I64" s="22"/>
      <c r="J64" s="5"/>
      <c r="K64" s="5"/>
      <c r="L64" s="33">
        <f t="shared" si="0"/>
        <v>0</v>
      </c>
      <c r="M64" s="8">
        <f t="shared" si="1"/>
        <v>0</v>
      </c>
      <c r="N64" s="18">
        <f t="shared" si="2"/>
        <v>0</v>
      </c>
    </row>
    <row r="65" spans="1:14" ht="20.100000000000001" customHeight="1" x14ac:dyDescent="0.25">
      <c r="A65" s="5">
        <v>62</v>
      </c>
      <c r="B65" s="37"/>
      <c r="C65" s="130"/>
      <c r="D65" s="22"/>
      <c r="E65" s="22"/>
      <c r="F65" s="22"/>
      <c r="G65" s="22"/>
      <c r="H65" s="32"/>
      <c r="I65" s="22"/>
      <c r="J65" s="5"/>
      <c r="K65" s="5"/>
      <c r="L65" s="33">
        <f t="shared" si="0"/>
        <v>0</v>
      </c>
      <c r="M65" s="8">
        <f t="shared" si="1"/>
        <v>0</v>
      </c>
      <c r="N65" s="18">
        <f t="shared" si="2"/>
        <v>0</v>
      </c>
    </row>
    <row r="66" spans="1:14" ht="20.100000000000001" customHeight="1" x14ac:dyDescent="0.25">
      <c r="A66" s="5">
        <v>63</v>
      </c>
      <c r="B66" s="37"/>
      <c r="C66" s="130"/>
      <c r="D66" s="22"/>
      <c r="E66" s="22"/>
      <c r="F66" s="22"/>
      <c r="G66" s="22"/>
      <c r="H66" s="32"/>
      <c r="I66" s="22"/>
      <c r="J66" s="5"/>
      <c r="K66" s="5"/>
      <c r="L66" s="33">
        <f t="shared" si="0"/>
        <v>0</v>
      </c>
      <c r="M66" s="8">
        <f t="shared" si="1"/>
        <v>0</v>
      </c>
      <c r="N66" s="18">
        <f t="shared" si="2"/>
        <v>0</v>
      </c>
    </row>
    <row r="67" spans="1:14" ht="20.100000000000001" customHeight="1" x14ac:dyDescent="0.25">
      <c r="A67" s="5">
        <v>64</v>
      </c>
      <c r="B67" s="36"/>
      <c r="C67" s="22"/>
      <c r="D67" s="22"/>
      <c r="E67" s="22"/>
      <c r="F67" s="22"/>
      <c r="G67" s="22"/>
      <c r="H67" s="32"/>
      <c r="I67" s="22"/>
      <c r="J67" s="5"/>
      <c r="K67" s="5"/>
      <c r="L67" s="33">
        <f t="shared" si="0"/>
        <v>0</v>
      </c>
      <c r="M67" s="8">
        <f t="shared" si="1"/>
        <v>0</v>
      </c>
      <c r="N67" s="18">
        <f t="shared" si="2"/>
        <v>0</v>
      </c>
    </row>
    <row r="68" spans="1:14" ht="20.100000000000001" customHeight="1" x14ac:dyDescent="0.25">
      <c r="A68" s="5">
        <v>65</v>
      </c>
      <c r="B68" s="36"/>
      <c r="C68" s="22"/>
      <c r="D68" s="22"/>
      <c r="E68" s="22"/>
      <c r="F68" s="22"/>
      <c r="G68" s="22"/>
      <c r="H68" s="32"/>
      <c r="I68" s="22"/>
      <c r="J68" s="5"/>
      <c r="K68" s="5"/>
      <c r="L68" s="33">
        <f t="shared" si="0"/>
        <v>0</v>
      </c>
      <c r="M68" s="8">
        <f t="shared" si="1"/>
        <v>0</v>
      </c>
      <c r="N68" s="18">
        <f t="shared" si="2"/>
        <v>0</v>
      </c>
    </row>
    <row r="69" spans="1:14" ht="20.100000000000001" customHeight="1" x14ac:dyDescent="0.25">
      <c r="A69" s="5">
        <v>66</v>
      </c>
      <c r="B69" s="37"/>
      <c r="C69" s="130"/>
      <c r="D69" s="22"/>
      <c r="E69" s="22"/>
      <c r="F69" s="22"/>
      <c r="G69" s="22"/>
      <c r="H69" s="32"/>
      <c r="I69" s="22"/>
      <c r="J69" s="5"/>
      <c r="K69" s="5"/>
      <c r="L69" s="33">
        <f t="shared" ref="L69:L132" si="3">IF(OR(E69="غير محدد",E69=""),0,1)</f>
        <v>0</v>
      </c>
      <c r="M69" s="8">
        <f t="shared" ref="M69:M132" si="4">(((J69*52)/260)*(((365-K69)/365)))*I69/12</f>
        <v>0</v>
      </c>
      <c r="N69" s="18">
        <f t="shared" ref="N69:N132" si="5">H69*M69</f>
        <v>0</v>
      </c>
    </row>
    <row r="70" spans="1:14" ht="20.100000000000001" customHeight="1" x14ac:dyDescent="0.25">
      <c r="A70" s="5">
        <v>67</v>
      </c>
      <c r="B70" s="37"/>
      <c r="C70" s="130"/>
      <c r="D70" s="22"/>
      <c r="E70" s="22"/>
      <c r="F70" s="22"/>
      <c r="G70" s="22"/>
      <c r="H70" s="32"/>
      <c r="I70" s="22"/>
      <c r="J70" s="5"/>
      <c r="K70" s="5"/>
      <c r="L70" s="33">
        <f t="shared" si="3"/>
        <v>0</v>
      </c>
      <c r="M70" s="8">
        <f t="shared" si="4"/>
        <v>0</v>
      </c>
      <c r="N70" s="18">
        <f t="shared" si="5"/>
        <v>0</v>
      </c>
    </row>
    <row r="71" spans="1:14" ht="20.100000000000001" customHeight="1" x14ac:dyDescent="0.25">
      <c r="A71" s="5">
        <v>68</v>
      </c>
      <c r="B71" s="37"/>
      <c r="C71" s="130"/>
      <c r="D71" s="22"/>
      <c r="E71" s="22"/>
      <c r="F71" s="22"/>
      <c r="G71" s="22"/>
      <c r="H71" s="32"/>
      <c r="I71" s="22"/>
      <c r="J71" s="5"/>
      <c r="K71" s="5"/>
      <c r="L71" s="33">
        <f t="shared" si="3"/>
        <v>0</v>
      </c>
      <c r="M71" s="8">
        <f t="shared" si="4"/>
        <v>0</v>
      </c>
      <c r="N71" s="18">
        <f t="shared" si="5"/>
        <v>0</v>
      </c>
    </row>
    <row r="72" spans="1:14" ht="20.100000000000001" customHeight="1" x14ac:dyDescent="0.25">
      <c r="A72" s="5">
        <v>69</v>
      </c>
      <c r="B72" s="36"/>
      <c r="C72" s="22"/>
      <c r="D72" s="22"/>
      <c r="E72" s="22"/>
      <c r="F72" s="22"/>
      <c r="G72" s="22"/>
      <c r="H72" s="32"/>
      <c r="I72" s="22"/>
      <c r="J72" s="5"/>
      <c r="K72" s="5"/>
      <c r="L72" s="33">
        <f t="shared" si="3"/>
        <v>0</v>
      </c>
      <c r="M72" s="8">
        <f t="shared" si="4"/>
        <v>0</v>
      </c>
      <c r="N72" s="18">
        <f t="shared" si="5"/>
        <v>0</v>
      </c>
    </row>
    <row r="73" spans="1:14" ht="20.100000000000001" customHeight="1" x14ac:dyDescent="0.25">
      <c r="A73" s="5">
        <v>70</v>
      </c>
      <c r="B73" s="36"/>
      <c r="C73" s="22"/>
      <c r="D73" s="22"/>
      <c r="E73" s="22"/>
      <c r="F73" s="22"/>
      <c r="G73" s="22"/>
      <c r="H73" s="32"/>
      <c r="I73" s="22"/>
      <c r="J73" s="5"/>
      <c r="K73" s="5"/>
      <c r="L73" s="33">
        <f t="shared" si="3"/>
        <v>0</v>
      </c>
      <c r="M73" s="8">
        <f t="shared" si="4"/>
        <v>0</v>
      </c>
      <c r="N73" s="18">
        <f t="shared" si="5"/>
        <v>0</v>
      </c>
    </row>
    <row r="74" spans="1:14" ht="20.100000000000001" customHeight="1" x14ac:dyDescent="0.25">
      <c r="A74" s="5">
        <v>71</v>
      </c>
      <c r="B74" s="37"/>
      <c r="C74" s="130"/>
      <c r="D74" s="22"/>
      <c r="E74" s="22"/>
      <c r="F74" s="22"/>
      <c r="G74" s="22"/>
      <c r="H74" s="32"/>
      <c r="I74" s="22"/>
      <c r="J74" s="5"/>
      <c r="K74" s="5"/>
      <c r="L74" s="33">
        <f t="shared" si="3"/>
        <v>0</v>
      </c>
      <c r="M74" s="8">
        <f t="shared" si="4"/>
        <v>0</v>
      </c>
      <c r="N74" s="18">
        <f t="shared" si="5"/>
        <v>0</v>
      </c>
    </row>
    <row r="75" spans="1:14" ht="27.75" customHeight="1" x14ac:dyDescent="0.25">
      <c r="A75" s="5">
        <v>72</v>
      </c>
      <c r="B75" s="37"/>
      <c r="C75" s="130"/>
      <c r="D75" s="22"/>
      <c r="E75" s="22"/>
      <c r="F75" s="22"/>
      <c r="G75" s="22"/>
      <c r="H75" s="32"/>
      <c r="I75" s="22"/>
      <c r="J75" s="5"/>
      <c r="K75" s="5"/>
      <c r="L75" s="33">
        <f t="shared" si="3"/>
        <v>0</v>
      </c>
      <c r="M75" s="8">
        <f t="shared" si="4"/>
        <v>0</v>
      </c>
      <c r="N75" s="18">
        <f t="shared" si="5"/>
        <v>0</v>
      </c>
    </row>
    <row r="76" spans="1:14" ht="20.100000000000001" customHeight="1" x14ac:dyDescent="0.25">
      <c r="A76" s="5">
        <v>73</v>
      </c>
      <c r="B76" s="37"/>
      <c r="C76" s="130"/>
      <c r="D76" s="22"/>
      <c r="E76" s="22"/>
      <c r="F76" s="22"/>
      <c r="G76" s="22"/>
      <c r="H76" s="32"/>
      <c r="I76" s="22"/>
      <c r="J76" s="5"/>
      <c r="K76" s="5"/>
      <c r="L76" s="33">
        <f t="shared" si="3"/>
        <v>0</v>
      </c>
      <c r="M76" s="8">
        <f t="shared" si="4"/>
        <v>0</v>
      </c>
      <c r="N76" s="18">
        <f t="shared" si="5"/>
        <v>0</v>
      </c>
    </row>
    <row r="77" spans="1:14" ht="20.100000000000001" customHeight="1" x14ac:dyDescent="0.25">
      <c r="A77" s="5">
        <v>74</v>
      </c>
      <c r="B77" s="37"/>
      <c r="C77" s="130"/>
      <c r="D77" s="22"/>
      <c r="E77" s="22"/>
      <c r="F77" s="22"/>
      <c r="G77" s="22"/>
      <c r="H77" s="32"/>
      <c r="I77" s="22"/>
      <c r="J77" s="5"/>
      <c r="K77" s="5"/>
      <c r="L77" s="33">
        <f t="shared" si="3"/>
        <v>0</v>
      </c>
      <c r="M77" s="8">
        <f t="shared" si="4"/>
        <v>0</v>
      </c>
      <c r="N77" s="18">
        <f t="shared" si="5"/>
        <v>0</v>
      </c>
    </row>
    <row r="78" spans="1:14" ht="20.100000000000001" customHeight="1" x14ac:dyDescent="0.25">
      <c r="A78" s="5">
        <v>75</v>
      </c>
      <c r="B78" s="37"/>
      <c r="C78" s="130"/>
      <c r="D78" s="22"/>
      <c r="E78" s="22"/>
      <c r="F78" s="22"/>
      <c r="G78" s="22"/>
      <c r="H78" s="32"/>
      <c r="I78" s="22"/>
      <c r="J78" s="5"/>
      <c r="K78" s="5"/>
      <c r="L78" s="33">
        <f t="shared" si="3"/>
        <v>0</v>
      </c>
      <c r="M78" s="8">
        <f t="shared" si="4"/>
        <v>0</v>
      </c>
      <c r="N78" s="18">
        <f t="shared" si="5"/>
        <v>0</v>
      </c>
    </row>
    <row r="79" spans="1:14" ht="20.100000000000001" customHeight="1" x14ac:dyDescent="0.25">
      <c r="A79" s="5">
        <v>76</v>
      </c>
      <c r="B79" s="37"/>
      <c r="C79" s="130"/>
      <c r="D79" s="22"/>
      <c r="E79" s="22"/>
      <c r="F79" s="22"/>
      <c r="G79" s="22"/>
      <c r="H79" s="32"/>
      <c r="I79" s="22"/>
      <c r="J79" s="5"/>
      <c r="K79" s="5"/>
      <c r="L79" s="33">
        <f t="shared" si="3"/>
        <v>0</v>
      </c>
      <c r="M79" s="8">
        <f t="shared" si="4"/>
        <v>0</v>
      </c>
      <c r="N79" s="18">
        <f t="shared" si="5"/>
        <v>0</v>
      </c>
    </row>
    <row r="80" spans="1:14" ht="20.100000000000001" customHeight="1" x14ac:dyDescent="0.25">
      <c r="A80" s="5">
        <v>77</v>
      </c>
      <c r="B80" s="36"/>
      <c r="C80" s="22"/>
      <c r="D80" s="22"/>
      <c r="E80" s="22"/>
      <c r="F80" s="22"/>
      <c r="G80" s="22"/>
      <c r="H80" s="32"/>
      <c r="I80" s="22"/>
      <c r="J80" s="5"/>
      <c r="K80" s="5"/>
      <c r="L80" s="33">
        <f t="shared" si="3"/>
        <v>0</v>
      </c>
      <c r="M80" s="8">
        <f t="shared" si="4"/>
        <v>0</v>
      </c>
      <c r="N80" s="18">
        <f t="shared" si="5"/>
        <v>0</v>
      </c>
    </row>
    <row r="81" spans="1:14" ht="20.100000000000001" customHeight="1" x14ac:dyDescent="0.25">
      <c r="A81" s="5">
        <v>78</v>
      </c>
      <c r="B81" s="36"/>
      <c r="C81" s="22"/>
      <c r="D81" s="22"/>
      <c r="E81" s="22"/>
      <c r="F81" s="22"/>
      <c r="G81" s="22"/>
      <c r="H81" s="32"/>
      <c r="I81" s="22"/>
      <c r="J81" s="5"/>
      <c r="K81" s="5"/>
      <c r="L81" s="33">
        <f t="shared" si="3"/>
        <v>0</v>
      </c>
      <c r="M81" s="8">
        <f t="shared" si="4"/>
        <v>0</v>
      </c>
      <c r="N81" s="18">
        <f t="shared" si="5"/>
        <v>0</v>
      </c>
    </row>
    <row r="82" spans="1:14" ht="21" customHeight="1" x14ac:dyDescent="0.25">
      <c r="A82" s="5">
        <v>79</v>
      </c>
      <c r="B82" s="36"/>
      <c r="C82" s="22"/>
      <c r="D82" s="22"/>
      <c r="E82" s="22"/>
      <c r="F82" s="22"/>
      <c r="G82" s="22"/>
      <c r="H82" s="32"/>
      <c r="I82" s="22"/>
      <c r="J82" s="5"/>
      <c r="K82" s="5"/>
      <c r="L82" s="33">
        <f t="shared" si="3"/>
        <v>0</v>
      </c>
      <c r="M82" s="8">
        <f t="shared" si="4"/>
        <v>0</v>
      </c>
      <c r="N82" s="18">
        <f t="shared" si="5"/>
        <v>0</v>
      </c>
    </row>
    <row r="83" spans="1:14" ht="20.100000000000001" customHeight="1" x14ac:dyDescent="0.25">
      <c r="A83" s="5">
        <v>80</v>
      </c>
      <c r="B83" s="37"/>
      <c r="C83" s="130"/>
      <c r="D83" s="22"/>
      <c r="E83" s="22"/>
      <c r="F83" s="22"/>
      <c r="G83" s="22"/>
      <c r="H83" s="32"/>
      <c r="I83" s="22"/>
      <c r="J83" s="5"/>
      <c r="K83" s="5"/>
      <c r="L83" s="33">
        <f t="shared" si="3"/>
        <v>0</v>
      </c>
      <c r="M83" s="8">
        <f t="shared" si="4"/>
        <v>0</v>
      </c>
      <c r="N83" s="18">
        <f t="shared" si="5"/>
        <v>0</v>
      </c>
    </row>
    <row r="84" spans="1:14" ht="20.100000000000001" customHeight="1" x14ac:dyDescent="0.25">
      <c r="A84" s="5">
        <v>81</v>
      </c>
      <c r="B84" s="37"/>
      <c r="C84" s="130"/>
      <c r="D84" s="22"/>
      <c r="E84" s="22"/>
      <c r="F84" s="22"/>
      <c r="G84" s="22"/>
      <c r="H84" s="32"/>
      <c r="I84" s="22"/>
      <c r="J84" s="5"/>
      <c r="K84" s="5"/>
      <c r="L84" s="33">
        <f t="shared" si="3"/>
        <v>0</v>
      </c>
      <c r="M84" s="8">
        <f t="shared" si="4"/>
        <v>0</v>
      </c>
      <c r="N84" s="18">
        <f t="shared" si="5"/>
        <v>0</v>
      </c>
    </row>
    <row r="85" spans="1:14" ht="20.100000000000001" customHeight="1" x14ac:dyDescent="0.25">
      <c r="A85" s="5">
        <v>82</v>
      </c>
      <c r="B85" s="36"/>
      <c r="C85" s="22"/>
      <c r="D85" s="22"/>
      <c r="E85" s="22"/>
      <c r="F85" s="22"/>
      <c r="G85" s="22"/>
      <c r="H85" s="32"/>
      <c r="I85" s="22"/>
      <c r="J85" s="5"/>
      <c r="K85" s="5"/>
      <c r="L85" s="33">
        <f t="shared" si="3"/>
        <v>0</v>
      </c>
      <c r="M85" s="8">
        <f t="shared" si="4"/>
        <v>0</v>
      </c>
      <c r="N85" s="18">
        <f t="shared" si="5"/>
        <v>0</v>
      </c>
    </row>
    <row r="86" spans="1:14" ht="20.100000000000001" customHeight="1" x14ac:dyDescent="0.25">
      <c r="A86" s="5">
        <v>83</v>
      </c>
      <c r="B86" s="36"/>
      <c r="C86" s="22"/>
      <c r="D86" s="22"/>
      <c r="E86" s="22"/>
      <c r="F86" s="22"/>
      <c r="G86" s="22"/>
      <c r="H86" s="32"/>
      <c r="I86" s="22"/>
      <c r="J86" s="5"/>
      <c r="K86" s="5"/>
      <c r="L86" s="33">
        <f t="shared" si="3"/>
        <v>0</v>
      </c>
      <c r="M86" s="8">
        <f t="shared" si="4"/>
        <v>0</v>
      </c>
      <c r="N86" s="18">
        <f t="shared" si="5"/>
        <v>0</v>
      </c>
    </row>
    <row r="87" spans="1:14" ht="20.100000000000001" customHeight="1" x14ac:dyDescent="0.25">
      <c r="A87" s="5">
        <v>84</v>
      </c>
      <c r="B87" s="36"/>
      <c r="C87" s="22"/>
      <c r="D87" s="22"/>
      <c r="E87" s="22"/>
      <c r="F87" s="22"/>
      <c r="G87" s="22"/>
      <c r="H87" s="32"/>
      <c r="I87" s="22"/>
      <c r="J87" s="5"/>
      <c r="K87" s="5"/>
      <c r="L87" s="33">
        <f t="shared" si="3"/>
        <v>0</v>
      </c>
      <c r="M87" s="8">
        <f t="shared" si="4"/>
        <v>0</v>
      </c>
      <c r="N87" s="18">
        <f t="shared" si="5"/>
        <v>0</v>
      </c>
    </row>
    <row r="88" spans="1:14" ht="20.100000000000001" customHeight="1" x14ac:dyDescent="0.25">
      <c r="A88" s="5">
        <v>85</v>
      </c>
      <c r="B88" s="37"/>
      <c r="C88" s="130"/>
      <c r="D88" s="22"/>
      <c r="E88" s="22"/>
      <c r="F88" s="22"/>
      <c r="G88" s="22"/>
      <c r="H88" s="32"/>
      <c r="I88" s="22"/>
      <c r="J88" s="5"/>
      <c r="K88" s="5"/>
      <c r="L88" s="33">
        <f t="shared" si="3"/>
        <v>0</v>
      </c>
      <c r="M88" s="8">
        <f t="shared" si="4"/>
        <v>0</v>
      </c>
      <c r="N88" s="18">
        <f t="shared" si="5"/>
        <v>0</v>
      </c>
    </row>
    <row r="89" spans="1:14" ht="20.100000000000001" customHeight="1" x14ac:dyDescent="0.25">
      <c r="A89" s="5">
        <v>86</v>
      </c>
      <c r="B89" s="37"/>
      <c r="C89" s="130"/>
      <c r="D89" s="22"/>
      <c r="E89" s="22"/>
      <c r="F89" s="22"/>
      <c r="G89" s="22"/>
      <c r="H89" s="32"/>
      <c r="I89" s="22"/>
      <c r="J89" s="5"/>
      <c r="K89" s="5"/>
      <c r="L89" s="33">
        <f t="shared" si="3"/>
        <v>0</v>
      </c>
      <c r="M89" s="8">
        <f t="shared" si="4"/>
        <v>0</v>
      </c>
      <c r="N89" s="18">
        <f t="shared" si="5"/>
        <v>0</v>
      </c>
    </row>
    <row r="90" spans="1:14" ht="20.100000000000001" customHeight="1" x14ac:dyDescent="0.25">
      <c r="A90" s="5">
        <v>87</v>
      </c>
      <c r="B90" s="36"/>
      <c r="C90" s="22"/>
      <c r="D90" s="22"/>
      <c r="E90" s="22"/>
      <c r="F90" s="22"/>
      <c r="G90" s="22"/>
      <c r="H90" s="32"/>
      <c r="I90" s="22"/>
      <c r="J90" s="5"/>
      <c r="K90" s="5"/>
      <c r="L90" s="33">
        <f t="shared" si="3"/>
        <v>0</v>
      </c>
      <c r="M90" s="8">
        <f t="shared" si="4"/>
        <v>0</v>
      </c>
      <c r="N90" s="18">
        <f t="shared" si="5"/>
        <v>0</v>
      </c>
    </row>
    <row r="91" spans="1:14" ht="20.100000000000001" customHeight="1" x14ac:dyDescent="0.25">
      <c r="A91" s="5">
        <v>88</v>
      </c>
      <c r="B91" s="37"/>
      <c r="C91" s="130"/>
      <c r="D91" s="22"/>
      <c r="E91" s="22"/>
      <c r="F91" s="22"/>
      <c r="G91" s="22"/>
      <c r="H91" s="32"/>
      <c r="I91" s="22"/>
      <c r="J91" s="5"/>
      <c r="K91" s="5"/>
      <c r="L91" s="33">
        <f t="shared" si="3"/>
        <v>0</v>
      </c>
      <c r="M91" s="8">
        <f t="shared" si="4"/>
        <v>0</v>
      </c>
      <c r="N91" s="18">
        <f t="shared" si="5"/>
        <v>0</v>
      </c>
    </row>
    <row r="92" spans="1:14" ht="20.100000000000001" customHeight="1" x14ac:dyDescent="0.25">
      <c r="A92" s="5">
        <v>89</v>
      </c>
      <c r="B92" s="37"/>
      <c r="C92" s="130"/>
      <c r="D92" s="22"/>
      <c r="E92" s="22"/>
      <c r="F92" s="22"/>
      <c r="G92" s="22"/>
      <c r="H92" s="32"/>
      <c r="I92" s="22"/>
      <c r="J92" s="5"/>
      <c r="K92" s="5"/>
      <c r="L92" s="33">
        <f t="shared" si="3"/>
        <v>0</v>
      </c>
      <c r="M92" s="8">
        <f t="shared" si="4"/>
        <v>0</v>
      </c>
      <c r="N92" s="18">
        <f t="shared" si="5"/>
        <v>0</v>
      </c>
    </row>
    <row r="93" spans="1:14" ht="20.100000000000001" customHeight="1" x14ac:dyDescent="0.25">
      <c r="A93" s="5">
        <v>90</v>
      </c>
      <c r="B93" s="36"/>
      <c r="C93" s="22"/>
      <c r="D93" s="22"/>
      <c r="E93" s="22"/>
      <c r="F93" s="22"/>
      <c r="G93" s="22"/>
      <c r="H93" s="32"/>
      <c r="I93" s="22"/>
      <c r="J93" s="5"/>
      <c r="K93" s="5"/>
      <c r="L93" s="33">
        <f t="shared" si="3"/>
        <v>0</v>
      </c>
      <c r="M93" s="8">
        <f t="shared" si="4"/>
        <v>0</v>
      </c>
      <c r="N93" s="18">
        <f t="shared" si="5"/>
        <v>0</v>
      </c>
    </row>
    <row r="94" spans="1:14" ht="20.100000000000001" customHeight="1" x14ac:dyDescent="0.25">
      <c r="A94" s="5">
        <v>91</v>
      </c>
      <c r="B94" s="37"/>
      <c r="C94" s="130"/>
      <c r="D94" s="22"/>
      <c r="E94" s="22"/>
      <c r="F94" s="22"/>
      <c r="G94" s="22"/>
      <c r="H94" s="32"/>
      <c r="I94" s="22"/>
      <c r="J94" s="5"/>
      <c r="K94" s="5"/>
      <c r="L94" s="33">
        <f t="shared" si="3"/>
        <v>0</v>
      </c>
      <c r="M94" s="8">
        <f t="shared" si="4"/>
        <v>0</v>
      </c>
      <c r="N94" s="18">
        <f t="shared" si="5"/>
        <v>0</v>
      </c>
    </row>
    <row r="95" spans="1:14" ht="20.100000000000001" customHeight="1" x14ac:dyDescent="0.25">
      <c r="A95" s="5">
        <v>92</v>
      </c>
      <c r="B95" s="36"/>
      <c r="C95" s="22"/>
      <c r="D95" s="22"/>
      <c r="E95" s="22"/>
      <c r="F95" s="22"/>
      <c r="G95" s="22"/>
      <c r="H95" s="32"/>
      <c r="I95" s="22"/>
      <c r="J95" s="5"/>
      <c r="K95" s="5"/>
      <c r="L95" s="33">
        <f t="shared" si="3"/>
        <v>0</v>
      </c>
      <c r="M95" s="8">
        <f t="shared" si="4"/>
        <v>0</v>
      </c>
      <c r="N95" s="18">
        <f t="shared" si="5"/>
        <v>0</v>
      </c>
    </row>
    <row r="96" spans="1:14" ht="20.100000000000001" customHeight="1" x14ac:dyDescent="0.25">
      <c r="A96" s="5">
        <v>93</v>
      </c>
      <c r="B96" s="37"/>
      <c r="C96" s="130"/>
      <c r="D96" s="22"/>
      <c r="E96" s="22"/>
      <c r="F96" s="22"/>
      <c r="G96" s="22"/>
      <c r="H96" s="32"/>
      <c r="I96" s="22"/>
      <c r="J96" s="5"/>
      <c r="K96" s="5"/>
      <c r="L96" s="33">
        <f t="shared" si="3"/>
        <v>0</v>
      </c>
      <c r="M96" s="8">
        <f t="shared" si="4"/>
        <v>0</v>
      </c>
      <c r="N96" s="18">
        <f t="shared" si="5"/>
        <v>0</v>
      </c>
    </row>
    <row r="97" spans="1:14" ht="20.100000000000001" customHeight="1" x14ac:dyDescent="0.25">
      <c r="A97" s="5">
        <v>94</v>
      </c>
      <c r="B97" s="36"/>
      <c r="C97" s="22"/>
      <c r="D97" s="22"/>
      <c r="E97" s="22"/>
      <c r="F97" s="22"/>
      <c r="G97" s="22"/>
      <c r="H97" s="32"/>
      <c r="I97" s="22"/>
      <c r="J97" s="5"/>
      <c r="K97" s="5"/>
      <c r="L97" s="33">
        <f t="shared" si="3"/>
        <v>0</v>
      </c>
      <c r="M97" s="8">
        <f t="shared" si="4"/>
        <v>0</v>
      </c>
      <c r="N97" s="18">
        <f t="shared" si="5"/>
        <v>0</v>
      </c>
    </row>
    <row r="98" spans="1:14" ht="20.100000000000001" customHeight="1" x14ac:dyDescent="0.25">
      <c r="A98" s="5">
        <v>95</v>
      </c>
      <c r="B98" s="36"/>
      <c r="C98" s="22"/>
      <c r="D98" s="22"/>
      <c r="E98" s="22"/>
      <c r="F98" s="22"/>
      <c r="G98" s="22"/>
      <c r="H98" s="32"/>
      <c r="I98" s="22"/>
      <c r="J98" s="5"/>
      <c r="K98" s="5"/>
      <c r="L98" s="33">
        <f t="shared" si="3"/>
        <v>0</v>
      </c>
      <c r="M98" s="8">
        <f t="shared" si="4"/>
        <v>0</v>
      </c>
      <c r="N98" s="18">
        <f t="shared" si="5"/>
        <v>0</v>
      </c>
    </row>
    <row r="99" spans="1:14" ht="20.100000000000001" customHeight="1" x14ac:dyDescent="0.25">
      <c r="A99" s="5">
        <v>96</v>
      </c>
      <c r="B99" s="36"/>
      <c r="C99" s="22"/>
      <c r="D99" s="22"/>
      <c r="E99" s="22"/>
      <c r="F99" s="22"/>
      <c r="G99" s="22"/>
      <c r="H99" s="32"/>
      <c r="I99" s="22"/>
      <c r="J99" s="5"/>
      <c r="K99" s="5"/>
      <c r="L99" s="33">
        <f t="shared" si="3"/>
        <v>0</v>
      </c>
      <c r="M99" s="8">
        <f t="shared" si="4"/>
        <v>0</v>
      </c>
      <c r="N99" s="18">
        <f t="shared" si="5"/>
        <v>0</v>
      </c>
    </row>
    <row r="100" spans="1:14" ht="20.100000000000001" customHeight="1" x14ac:dyDescent="0.25">
      <c r="A100" s="5">
        <v>97</v>
      </c>
      <c r="B100" s="37"/>
      <c r="C100" s="130"/>
      <c r="D100" s="22"/>
      <c r="E100" s="22"/>
      <c r="F100" s="22"/>
      <c r="G100" s="22"/>
      <c r="H100" s="32"/>
      <c r="I100" s="22"/>
      <c r="J100" s="5"/>
      <c r="K100" s="5"/>
      <c r="L100" s="33">
        <f t="shared" si="3"/>
        <v>0</v>
      </c>
      <c r="M100" s="8">
        <f t="shared" si="4"/>
        <v>0</v>
      </c>
      <c r="N100" s="18">
        <f t="shared" si="5"/>
        <v>0</v>
      </c>
    </row>
    <row r="101" spans="1:14" ht="20.100000000000001" customHeight="1" x14ac:dyDescent="0.25">
      <c r="A101" s="5">
        <v>98</v>
      </c>
      <c r="B101" s="37"/>
      <c r="C101" s="130"/>
      <c r="D101" s="22"/>
      <c r="E101" s="22"/>
      <c r="F101" s="22"/>
      <c r="G101" s="22"/>
      <c r="H101" s="32"/>
      <c r="I101" s="22"/>
      <c r="J101" s="5"/>
      <c r="K101" s="5"/>
      <c r="L101" s="33">
        <f t="shared" si="3"/>
        <v>0</v>
      </c>
      <c r="M101" s="8">
        <f t="shared" si="4"/>
        <v>0</v>
      </c>
      <c r="N101" s="18">
        <f t="shared" si="5"/>
        <v>0</v>
      </c>
    </row>
    <row r="102" spans="1:14" ht="20.100000000000001" customHeight="1" x14ac:dyDescent="0.25">
      <c r="A102" s="5">
        <v>99</v>
      </c>
      <c r="B102" s="37"/>
      <c r="C102" s="130"/>
      <c r="D102" s="22"/>
      <c r="E102" s="22"/>
      <c r="F102" s="22"/>
      <c r="G102" s="22"/>
      <c r="H102" s="32"/>
      <c r="I102" s="22"/>
      <c r="J102" s="5"/>
      <c r="K102" s="5"/>
      <c r="L102" s="33">
        <f t="shared" si="3"/>
        <v>0</v>
      </c>
      <c r="M102" s="8">
        <f t="shared" si="4"/>
        <v>0</v>
      </c>
      <c r="N102" s="18">
        <f t="shared" si="5"/>
        <v>0</v>
      </c>
    </row>
    <row r="103" spans="1:14" ht="20.100000000000001" customHeight="1" x14ac:dyDescent="0.25">
      <c r="A103" s="5">
        <v>100</v>
      </c>
      <c r="B103" s="37"/>
      <c r="C103" s="130"/>
      <c r="D103" s="22"/>
      <c r="E103" s="22"/>
      <c r="F103" s="22"/>
      <c r="G103" s="22"/>
      <c r="H103" s="32"/>
      <c r="I103" s="22"/>
      <c r="J103" s="5"/>
      <c r="K103" s="5"/>
      <c r="L103" s="33">
        <f t="shared" si="3"/>
        <v>0</v>
      </c>
      <c r="M103" s="8">
        <f t="shared" si="4"/>
        <v>0</v>
      </c>
      <c r="N103" s="18">
        <f t="shared" si="5"/>
        <v>0</v>
      </c>
    </row>
    <row r="104" spans="1:14" ht="20.100000000000001" customHeight="1" x14ac:dyDescent="0.25">
      <c r="A104" s="5">
        <v>101</v>
      </c>
      <c r="B104" s="37"/>
      <c r="C104" s="130"/>
      <c r="D104" s="22"/>
      <c r="E104" s="22"/>
      <c r="F104" s="22"/>
      <c r="G104" s="22"/>
      <c r="H104" s="32"/>
      <c r="I104" s="22"/>
      <c r="J104" s="5"/>
      <c r="K104" s="5"/>
      <c r="L104" s="33">
        <f t="shared" si="3"/>
        <v>0</v>
      </c>
      <c r="M104" s="8">
        <f t="shared" si="4"/>
        <v>0</v>
      </c>
      <c r="N104" s="18">
        <f t="shared" si="5"/>
        <v>0</v>
      </c>
    </row>
    <row r="105" spans="1:14" ht="20.100000000000001" customHeight="1" x14ac:dyDescent="0.25">
      <c r="A105" s="5">
        <v>102</v>
      </c>
      <c r="B105" s="37"/>
      <c r="C105" s="130"/>
      <c r="D105" s="22"/>
      <c r="E105" s="22"/>
      <c r="F105" s="22"/>
      <c r="G105" s="22"/>
      <c r="H105" s="32"/>
      <c r="I105" s="22"/>
      <c r="J105" s="5"/>
      <c r="K105" s="5"/>
      <c r="L105" s="33">
        <f t="shared" si="3"/>
        <v>0</v>
      </c>
      <c r="M105" s="8">
        <f t="shared" si="4"/>
        <v>0</v>
      </c>
      <c r="N105" s="18">
        <f t="shared" si="5"/>
        <v>0</v>
      </c>
    </row>
    <row r="106" spans="1:14" ht="20.100000000000001" customHeight="1" x14ac:dyDescent="0.25">
      <c r="A106" s="5">
        <v>103</v>
      </c>
      <c r="B106" s="37"/>
      <c r="C106" s="130"/>
      <c r="D106" s="22"/>
      <c r="E106" s="22"/>
      <c r="F106" s="22"/>
      <c r="G106" s="22"/>
      <c r="H106" s="32"/>
      <c r="I106" s="22"/>
      <c r="J106" s="5"/>
      <c r="K106" s="5"/>
      <c r="L106" s="33">
        <f t="shared" si="3"/>
        <v>0</v>
      </c>
      <c r="M106" s="8">
        <f t="shared" si="4"/>
        <v>0</v>
      </c>
      <c r="N106" s="18">
        <f t="shared" si="5"/>
        <v>0</v>
      </c>
    </row>
    <row r="107" spans="1:14" ht="20.100000000000001" customHeight="1" x14ac:dyDescent="0.25">
      <c r="A107" s="5">
        <v>104</v>
      </c>
      <c r="B107" s="37"/>
      <c r="C107" s="130"/>
      <c r="D107" s="22"/>
      <c r="E107" s="22"/>
      <c r="F107" s="22"/>
      <c r="G107" s="22"/>
      <c r="H107" s="32"/>
      <c r="I107" s="22"/>
      <c r="J107" s="5"/>
      <c r="K107" s="5"/>
      <c r="L107" s="33">
        <f t="shared" si="3"/>
        <v>0</v>
      </c>
      <c r="M107" s="8">
        <f t="shared" si="4"/>
        <v>0</v>
      </c>
      <c r="N107" s="18">
        <f t="shared" si="5"/>
        <v>0</v>
      </c>
    </row>
    <row r="108" spans="1:14" ht="20.100000000000001" customHeight="1" x14ac:dyDescent="0.25">
      <c r="A108" s="5">
        <v>105</v>
      </c>
      <c r="B108" s="37"/>
      <c r="C108" s="130"/>
      <c r="D108" s="22"/>
      <c r="E108" s="22"/>
      <c r="F108" s="22"/>
      <c r="G108" s="22"/>
      <c r="H108" s="32"/>
      <c r="I108" s="22"/>
      <c r="J108" s="5"/>
      <c r="K108" s="5"/>
      <c r="L108" s="33">
        <f t="shared" si="3"/>
        <v>0</v>
      </c>
      <c r="M108" s="8">
        <f t="shared" si="4"/>
        <v>0</v>
      </c>
      <c r="N108" s="18">
        <f t="shared" si="5"/>
        <v>0</v>
      </c>
    </row>
    <row r="109" spans="1:14" ht="20.100000000000001" customHeight="1" x14ac:dyDescent="0.25">
      <c r="A109" s="5">
        <v>106</v>
      </c>
      <c r="B109" s="36"/>
      <c r="C109" s="22"/>
      <c r="D109" s="22"/>
      <c r="E109" s="22"/>
      <c r="F109" s="22"/>
      <c r="G109" s="22"/>
      <c r="H109" s="32"/>
      <c r="I109" s="22"/>
      <c r="J109" s="5"/>
      <c r="K109" s="5"/>
      <c r="L109" s="33">
        <f t="shared" si="3"/>
        <v>0</v>
      </c>
      <c r="M109" s="8">
        <f t="shared" si="4"/>
        <v>0</v>
      </c>
      <c r="N109" s="18">
        <f t="shared" si="5"/>
        <v>0</v>
      </c>
    </row>
    <row r="110" spans="1:14" ht="20.100000000000001" customHeight="1" x14ac:dyDescent="0.25">
      <c r="A110" s="5">
        <v>107</v>
      </c>
      <c r="B110" s="37"/>
      <c r="C110" s="130"/>
      <c r="D110" s="22"/>
      <c r="E110" s="22"/>
      <c r="F110" s="22"/>
      <c r="G110" s="22"/>
      <c r="H110" s="32"/>
      <c r="I110" s="22"/>
      <c r="J110" s="5"/>
      <c r="K110" s="5"/>
      <c r="L110" s="33">
        <f t="shared" si="3"/>
        <v>0</v>
      </c>
      <c r="M110" s="8">
        <f t="shared" si="4"/>
        <v>0</v>
      </c>
      <c r="N110" s="18">
        <f t="shared" si="5"/>
        <v>0</v>
      </c>
    </row>
    <row r="111" spans="1:14" ht="20.100000000000001" customHeight="1" x14ac:dyDescent="0.25">
      <c r="A111" s="5">
        <v>108</v>
      </c>
      <c r="B111" s="37"/>
      <c r="C111" s="130"/>
      <c r="D111" s="22"/>
      <c r="E111" s="22"/>
      <c r="F111" s="22"/>
      <c r="G111" s="22"/>
      <c r="H111" s="32"/>
      <c r="I111" s="22"/>
      <c r="J111" s="5"/>
      <c r="K111" s="5"/>
      <c r="L111" s="33">
        <f t="shared" si="3"/>
        <v>0</v>
      </c>
      <c r="M111" s="8">
        <f t="shared" si="4"/>
        <v>0</v>
      </c>
      <c r="N111" s="18">
        <f t="shared" si="5"/>
        <v>0</v>
      </c>
    </row>
    <row r="112" spans="1:14" ht="20.100000000000001" customHeight="1" x14ac:dyDescent="0.25">
      <c r="A112" s="5">
        <v>109</v>
      </c>
      <c r="B112" s="37"/>
      <c r="C112" s="130"/>
      <c r="D112" s="22"/>
      <c r="E112" s="22"/>
      <c r="F112" s="22"/>
      <c r="G112" s="22"/>
      <c r="H112" s="32"/>
      <c r="I112" s="22"/>
      <c r="J112" s="5"/>
      <c r="K112" s="5"/>
      <c r="L112" s="33">
        <f t="shared" si="3"/>
        <v>0</v>
      </c>
      <c r="M112" s="8">
        <f t="shared" si="4"/>
        <v>0</v>
      </c>
      <c r="N112" s="18">
        <f t="shared" si="5"/>
        <v>0</v>
      </c>
    </row>
    <row r="113" spans="1:14" ht="20.100000000000001" customHeight="1" x14ac:dyDescent="0.25">
      <c r="A113" s="5">
        <v>110</v>
      </c>
      <c r="B113" s="36"/>
      <c r="C113" s="22"/>
      <c r="D113" s="22"/>
      <c r="E113" s="22"/>
      <c r="F113" s="22"/>
      <c r="G113" s="22"/>
      <c r="H113" s="32"/>
      <c r="I113" s="22"/>
      <c r="J113" s="5"/>
      <c r="K113" s="5"/>
      <c r="L113" s="33">
        <f t="shared" si="3"/>
        <v>0</v>
      </c>
      <c r="M113" s="8">
        <f t="shared" si="4"/>
        <v>0</v>
      </c>
      <c r="N113" s="18">
        <f t="shared" si="5"/>
        <v>0</v>
      </c>
    </row>
    <row r="114" spans="1:14" ht="20.100000000000001" customHeight="1" x14ac:dyDescent="0.25">
      <c r="A114" s="5">
        <v>111</v>
      </c>
      <c r="B114" s="36"/>
      <c r="C114" s="22"/>
      <c r="D114" s="22"/>
      <c r="E114" s="22"/>
      <c r="F114" s="22"/>
      <c r="G114" s="22"/>
      <c r="H114" s="32"/>
      <c r="I114" s="22"/>
      <c r="J114" s="5"/>
      <c r="K114" s="5"/>
      <c r="L114" s="33">
        <f t="shared" si="3"/>
        <v>0</v>
      </c>
      <c r="M114" s="8">
        <f t="shared" si="4"/>
        <v>0</v>
      </c>
      <c r="N114" s="18">
        <f t="shared" si="5"/>
        <v>0</v>
      </c>
    </row>
    <row r="115" spans="1:14" ht="20.100000000000001" customHeight="1" x14ac:dyDescent="0.25">
      <c r="A115" s="5">
        <v>112</v>
      </c>
      <c r="B115" s="36"/>
      <c r="C115" s="22"/>
      <c r="D115" s="22"/>
      <c r="E115" s="22"/>
      <c r="F115" s="22"/>
      <c r="G115" s="22"/>
      <c r="H115" s="32"/>
      <c r="I115" s="22"/>
      <c r="J115" s="5"/>
      <c r="K115" s="5"/>
      <c r="L115" s="33">
        <f t="shared" si="3"/>
        <v>0</v>
      </c>
      <c r="M115" s="8">
        <f t="shared" si="4"/>
        <v>0</v>
      </c>
      <c r="N115" s="18">
        <f t="shared" si="5"/>
        <v>0</v>
      </c>
    </row>
    <row r="116" spans="1:14" ht="20.100000000000001" customHeight="1" x14ac:dyDescent="0.25">
      <c r="A116" s="5">
        <v>113</v>
      </c>
      <c r="B116" s="36"/>
      <c r="C116" s="22"/>
      <c r="D116" s="22"/>
      <c r="E116" s="22"/>
      <c r="F116" s="22"/>
      <c r="G116" s="22"/>
      <c r="H116" s="32"/>
      <c r="I116" s="22"/>
      <c r="J116" s="5"/>
      <c r="K116" s="5"/>
      <c r="L116" s="33">
        <f t="shared" si="3"/>
        <v>0</v>
      </c>
      <c r="M116" s="8">
        <f t="shared" si="4"/>
        <v>0</v>
      </c>
      <c r="N116" s="18">
        <f t="shared" si="5"/>
        <v>0</v>
      </c>
    </row>
    <row r="117" spans="1:14" ht="20.100000000000001" customHeight="1" x14ac:dyDescent="0.25">
      <c r="A117" s="5">
        <v>114</v>
      </c>
      <c r="B117" s="37"/>
      <c r="C117" s="130"/>
      <c r="D117" s="22"/>
      <c r="E117" s="22"/>
      <c r="F117" s="22"/>
      <c r="G117" s="22"/>
      <c r="H117" s="32"/>
      <c r="I117" s="22"/>
      <c r="J117" s="5"/>
      <c r="K117" s="5"/>
      <c r="L117" s="33">
        <f t="shared" si="3"/>
        <v>0</v>
      </c>
      <c r="M117" s="8">
        <f t="shared" si="4"/>
        <v>0</v>
      </c>
      <c r="N117" s="18">
        <f t="shared" si="5"/>
        <v>0</v>
      </c>
    </row>
    <row r="118" spans="1:14" ht="20.100000000000001" customHeight="1" x14ac:dyDescent="0.25">
      <c r="A118" s="5">
        <v>115</v>
      </c>
      <c r="B118" s="36"/>
      <c r="C118" s="22"/>
      <c r="D118" s="22"/>
      <c r="E118" s="22"/>
      <c r="F118" s="22"/>
      <c r="G118" s="22"/>
      <c r="H118" s="32"/>
      <c r="I118" s="22"/>
      <c r="J118" s="5"/>
      <c r="K118" s="5"/>
      <c r="L118" s="33">
        <f t="shared" si="3"/>
        <v>0</v>
      </c>
      <c r="M118" s="8">
        <f t="shared" si="4"/>
        <v>0</v>
      </c>
      <c r="N118" s="18">
        <f t="shared" si="5"/>
        <v>0</v>
      </c>
    </row>
    <row r="119" spans="1:14" ht="20.100000000000001" customHeight="1" x14ac:dyDescent="0.25">
      <c r="A119" s="5">
        <v>116</v>
      </c>
      <c r="B119" s="37"/>
      <c r="C119" s="130"/>
      <c r="D119" s="22"/>
      <c r="E119" s="22"/>
      <c r="F119" s="22"/>
      <c r="G119" s="22"/>
      <c r="H119" s="32"/>
      <c r="I119" s="22"/>
      <c r="J119" s="5"/>
      <c r="K119" s="5"/>
      <c r="L119" s="33">
        <f t="shared" si="3"/>
        <v>0</v>
      </c>
      <c r="M119" s="8">
        <f t="shared" si="4"/>
        <v>0</v>
      </c>
      <c r="N119" s="18">
        <f t="shared" si="5"/>
        <v>0</v>
      </c>
    </row>
    <row r="120" spans="1:14" ht="20.100000000000001" customHeight="1" x14ac:dyDescent="0.25">
      <c r="A120" s="5">
        <v>117</v>
      </c>
      <c r="B120" s="37"/>
      <c r="C120" s="130"/>
      <c r="D120" s="22"/>
      <c r="E120" s="22"/>
      <c r="F120" s="22"/>
      <c r="G120" s="22"/>
      <c r="H120" s="32"/>
      <c r="I120" s="22"/>
      <c r="J120" s="5"/>
      <c r="K120" s="5"/>
      <c r="L120" s="33">
        <f t="shared" si="3"/>
        <v>0</v>
      </c>
      <c r="M120" s="8">
        <f t="shared" si="4"/>
        <v>0</v>
      </c>
      <c r="N120" s="18">
        <f t="shared" si="5"/>
        <v>0</v>
      </c>
    </row>
    <row r="121" spans="1:14" ht="20.100000000000001" customHeight="1" x14ac:dyDescent="0.25">
      <c r="A121" s="5">
        <v>118</v>
      </c>
      <c r="B121" s="37"/>
      <c r="C121" s="130"/>
      <c r="D121" s="22"/>
      <c r="E121" s="22"/>
      <c r="F121" s="22"/>
      <c r="G121" s="22"/>
      <c r="H121" s="32"/>
      <c r="I121" s="22"/>
      <c r="J121" s="5"/>
      <c r="K121" s="5"/>
      <c r="L121" s="33">
        <f t="shared" si="3"/>
        <v>0</v>
      </c>
      <c r="M121" s="8">
        <f t="shared" si="4"/>
        <v>0</v>
      </c>
      <c r="N121" s="18">
        <f t="shared" si="5"/>
        <v>0</v>
      </c>
    </row>
    <row r="122" spans="1:14" ht="20.100000000000001" customHeight="1" x14ac:dyDescent="0.25">
      <c r="A122" s="5">
        <v>119</v>
      </c>
      <c r="B122" s="37"/>
      <c r="C122" s="130"/>
      <c r="D122" s="22"/>
      <c r="E122" s="22"/>
      <c r="F122" s="22"/>
      <c r="G122" s="22"/>
      <c r="H122" s="32"/>
      <c r="I122" s="22"/>
      <c r="J122" s="5"/>
      <c r="K122" s="5"/>
      <c r="L122" s="33">
        <f t="shared" si="3"/>
        <v>0</v>
      </c>
      <c r="M122" s="8">
        <f t="shared" si="4"/>
        <v>0</v>
      </c>
      <c r="N122" s="18">
        <f t="shared" si="5"/>
        <v>0</v>
      </c>
    </row>
    <row r="123" spans="1:14" ht="20.100000000000001" customHeight="1" x14ac:dyDescent="0.25">
      <c r="A123" s="5">
        <v>120</v>
      </c>
      <c r="B123" s="36"/>
      <c r="C123" s="22"/>
      <c r="D123" s="22"/>
      <c r="E123" s="22"/>
      <c r="F123" s="22"/>
      <c r="G123" s="22"/>
      <c r="H123" s="32"/>
      <c r="I123" s="22"/>
      <c r="J123" s="5"/>
      <c r="K123" s="5"/>
      <c r="L123" s="33">
        <f t="shared" si="3"/>
        <v>0</v>
      </c>
      <c r="M123" s="8">
        <f t="shared" si="4"/>
        <v>0</v>
      </c>
      <c r="N123" s="18">
        <f t="shared" si="5"/>
        <v>0</v>
      </c>
    </row>
    <row r="124" spans="1:14" ht="20.100000000000001" customHeight="1" x14ac:dyDescent="0.25">
      <c r="A124" s="5">
        <v>121</v>
      </c>
      <c r="B124" s="22"/>
      <c r="C124" s="22"/>
      <c r="D124" s="22"/>
      <c r="E124" s="22"/>
      <c r="F124" s="22"/>
      <c r="G124" s="22"/>
      <c r="H124" s="32"/>
      <c r="I124" s="22"/>
      <c r="J124" s="23"/>
      <c r="K124" s="22"/>
      <c r="L124" s="33">
        <f t="shared" si="3"/>
        <v>0</v>
      </c>
      <c r="M124" s="8">
        <f t="shared" si="4"/>
        <v>0</v>
      </c>
      <c r="N124" s="18">
        <f t="shared" si="5"/>
        <v>0</v>
      </c>
    </row>
    <row r="125" spans="1:14" ht="20.100000000000001" customHeight="1" x14ac:dyDescent="0.25">
      <c r="A125" s="5">
        <v>122</v>
      </c>
      <c r="B125" s="22"/>
      <c r="C125" s="22"/>
      <c r="D125" s="22"/>
      <c r="E125" s="22"/>
      <c r="F125" s="22"/>
      <c r="G125" s="22"/>
      <c r="H125" s="32"/>
      <c r="I125" s="22"/>
      <c r="J125" s="23"/>
      <c r="K125" s="22"/>
      <c r="L125" s="33">
        <f t="shared" si="3"/>
        <v>0</v>
      </c>
      <c r="M125" s="8">
        <f t="shared" si="4"/>
        <v>0</v>
      </c>
      <c r="N125" s="18">
        <f t="shared" si="5"/>
        <v>0</v>
      </c>
    </row>
    <row r="126" spans="1:14" ht="20.100000000000001" customHeight="1" x14ac:dyDescent="0.25">
      <c r="A126" s="5">
        <v>123</v>
      </c>
      <c r="B126" s="22"/>
      <c r="C126" s="22"/>
      <c r="D126" s="22"/>
      <c r="E126" s="22"/>
      <c r="F126" s="22"/>
      <c r="G126" s="22"/>
      <c r="H126" s="32"/>
      <c r="I126" s="22"/>
      <c r="J126" s="23"/>
      <c r="K126" s="22"/>
      <c r="L126" s="33">
        <f t="shared" si="3"/>
        <v>0</v>
      </c>
      <c r="M126" s="8">
        <f t="shared" si="4"/>
        <v>0</v>
      </c>
      <c r="N126" s="18">
        <f t="shared" si="5"/>
        <v>0</v>
      </c>
    </row>
    <row r="127" spans="1:14" ht="20.100000000000001" customHeight="1" x14ac:dyDescent="0.25">
      <c r="A127" s="5">
        <v>124</v>
      </c>
      <c r="B127" s="22"/>
      <c r="C127" s="22"/>
      <c r="D127" s="22"/>
      <c r="E127" s="22"/>
      <c r="F127" s="22"/>
      <c r="G127" s="22"/>
      <c r="H127" s="32"/>
      <c r="I127" s="22"/>
      <c r="J127" s="23"/>
      <c r="K127" s="22"/>
      <c r="L127" s="33">
        <f t="shared" si="3"/>
        <v>0</v>
      </c>
      <c r="M127" s="8">
        <f t="shared" si="4"/>
        <v>0</v>
      </c>
      <c r="N127" s="18">
        <f t="shared" si="5"/>
        <v>0</v>
      </c>
    </row>
    <row r="128" spans="1:14" ht="20.100000000000001" customHeight="1" x14ac:dyDescent="0.25">
      <c r="A128" s="5">
        <v>125</v>
      </c>
      <c r="B128" s="22"/>
      <c r="C128" s="22"/>
      <c r="D128" s="22"/>
      <c r="E128" s="22"/>
      <c r="F128" s="22"/>
      <c r="G128" s="22"/>
      <c r="H128" s="32"/>
      <c r="I128" s="22"/>
      <c r="J128" s="23"/>
      <c r="K128" s="22"/>
      <c r="L128" s="33">
        <f t="shared" si="3"/>
        <v>0</v>
      </c>
      <c r="M128" s="8">
        <f t="shared" si="4"/>
        <v>0</v>
      </c>
      <c r="N128" s="18">
        <f t="shared" si="5"/>
        <v>0</v>
      </c>
    </row>
    <row r="129" spans="1:14" ht="20.100000000000001" customHeight="1" x14ac:dyDescent="0.25">
      <c r="A129" s="5">
        <v>126</v>
      </c>
      <c r="B129" s="22"/>
      <c r="C129" s="22"/>
      <c r="D129" s="22"/>
      <c r="E129" s="22"/>
      <c r="F129" s="22"/>
      <c r="G129" s="22"/>
      <c r="H129" s="32"/>
      <c r="I129" s="22"/>
      <c r="J129" s="23"/>
      <c r="K129" s="22"/>
      <c r="L129" s="33">
        <f t="shared" si="3"/>
        <v>0</v>
      </c>
      <c r="M129" s="8">
        <f t="shared" si="4"/>
        <v>0</v>
      </c>
      <c r="N129" s="18">
        <f t="shared" si="5"/>
        <v>0</v>
      </c>
    </row>
    <row r="130" spans="1:14" ht="20.100000000000001" customHeight="1" x14ac:dyDescent="0.25">
      <c r="A130" s="5">
        <v>127</v>
      </c>
      <c r="B130" s="22"/>
      <c r="C130" s="22"/>
      <c r="D130" s="22"/>
      <c r="E130" s="22"/>
      <c r="F130" s="22"/>
      <c r="G130" s="22"/>
      <c r="H130" s="32"/>
      <c r="I130" s="22"/>
      <c r="J130" s="23"/>
      <c r="K130" s="22"/>
      <c r="L130" s="33">
        <f t="shared" si="3"/>
        <v>0</v>
      </c>
      <c r="M130" s="8">
        <f t="shared" si="4"/>
        <v>0</v>
      </c>
      <c r="N130" s="18">
        <f t="shared" si="5"/>
        <v>0</v>
      </c>
    </row>
    <row r="131" spans="1:14" ht="20.100000000000001" customHeight="1" x14ac:dyDescent="0.25">
      <c r="A131" s="5">
        <v>128</v>
      </c>
      <c r="B131" s="22"/>
      <c r="C131" s="22"/>
      <c r="D131" s="22"/>
      <c r="E131" s="22"/>
      <c r="F131" s="22"/>
      <c r="G131" s="22"/>
      <c r="H131" s="32"/>
      <c r="I131" s="22"/>
      <c r="J131" s="23"/>
      <c r="K131" s="22"/>
      <c r="L131" s="33">
        <f t="shared" si="3"/>
        <v>0</v>
      </c>
      <c r="M131" s="8">
        <f t="shared" si="4"/>
        <v>0</v>
      </c>
      <c r="N131" s="18">
        <f t="shared" si="5"/>
        <v>0</v>
      </c>
    </row>
    <row r="132" spans="1:14" ht="20.100000000000001" customHeight="1" x14ac:dyDescent="0.25">
      <c r="A132" s="5">
        <v>129</v>
      </c>
      <c r="B132" s="22"/>
      <c r="C132" s="22"/>
      <c r="D132" s="22"/>
      <c r="E132" s="22"/>
      <c r="F132" s="22"/>
      <c r="G132" s="22"/>
      <c r="H132" s="32"/>
      <c r="I132" s="22"/>
      <c r="J132" s="23"/>
      <c r="K132" s="22"/>
      <c r="L132" s="33">
        <f t="shared" si="3"/>
        <v>0</v>
      </c>
      <c r="M132" s="8">
        <f t="shared" si="4"/>
        <v>0</v>
      </c>
      <c r="N132" s="18">
        <f t="shared" si="5"/>
        <v>0</v>
      </c>
    </row>
    <row r="133" spans="1:14" ht="20.100000000000001" customHeight="1" x14ac:dyDescent="0.25">
      <c r="A133" s="5">
        <v>130</v>
      </c>
      <c r="B133" s="22"/>
      <c r="C133" s="22"/>
      <c r="D133" s="22"/>
      <c r="E133" s="22"/>
      <c r="F133" s="22"/>
      <c r="G133" s="22"/>
      <c r="H133" s="32"/>
      <c r="I133" s="22"/>
      <c r="J133" s="23"/>
      <c r="K133" s="22"/>
      <c r="L133" s="33">
        <f t="shared" ref="L133:L196" si="6">IF(OR(E133="غير محدد",E133=""),0,1)</f>
        <v>0</v>
      </c>
      <c r="M133" s="8">
        <f t="shared" ref="M133:M196" si="7">(((J133*52)/260)*(((365-K133)/365)))*I133/12</f>
        <v>0</v>
      </c>
      <c r="N133" s="18">
        <f t="shared" ref="N133:N196" si="8">H133*M133</f>
        <v>0</v>
      </c>
    </row>
    <row r="134" spans="1:14" ht="20.100000000000001" customHeight="1" x14ac:dyDescent="0.25">
      <c r="A134" s="5">
        <v>131</v>
      </c>
      <c r="B134" s="22"/>
      <c r="C134" s="22"/>
      <c r="D134" s="22"/>
      <c r="E134" s="22"/>
      <c r="F134" s="22"/>
      <c r="G134" s="22"/>
      <c r="H134" s="32"/>
      <c r="I134" s="22"/>
      <c r="J134" s="23"/>
      <c r="K134" s="22"/>
      <c r="L134" s="33">
        <f t="shared" si="6"/>
        <v>0</v>
      </c>
      <c r="M134" s="8">
        <f t="shared" si="7"/>
        <v>0</v>
      </c>
      <c r="N134" s="18">
        <f t="shared" si="8"/>
        <v>0</v>
      </c>
    </row>
    <row r="135" spans="1:14" ht="20.100000000000001" customHeight="1" x14ac:dyDescent="0.25">
      <c r="A135" s="5">
        <v>132</v>
      </c>
      <c r="B135" s="22"/>
      <c r="C135" s="22"/>
      <c r="D135" s="22"/>
      <c r="E135" s="22"/>
      <c r="F135" s="22"/>
      <c r="G135" s="22"/>
      <c r="H135" s="32"/>
      <c r="I135" s="22"/>
      <c r="J135" s="23"/>
      <c r="K135" s="22"/>
      <c r="L135" s="33">
        <f t="shared" si="6"/>
        <v>0</v>
      </c>
      <c r="M135" s="8">
        <f t="shared" si="7"/>
        <v>0</v>
      </c>
      <c r="N135" s="18">
        <f t="shared" si="8"/>
        <v>0</v>
      </c>
    </row>
    <row r="136" spans="1:14" ht="20.100000000000001" customHeight="1" x14ac:dyDescent="0.25">
      <c r="A136" s="5">
        <v>133</v>
      </c>
      <c r="B136" s="22"/>
      <c r="C136" s="22"/>
      <c r="D136" s="22"/>
      <c r="E136" s="22"/>
      <c r="F136" s="22"/>
      <c r="G136" s="22"/>
      <c r="H136" s="32"/>
      <c r="I136" s="22"/>
      <c r="J136" s="23"/>
      <c r="K136" s="22"/>
      <c r="L136" s="33">
        <f t="shared" si="6"/>
        <v>0</v>
      </c>
      <c r="M136" s="8">
        <f t="shared" si="7"/>
        <v>0</v>
      </c>
      <c r="N136" s="18">
        <f t="shared" si="8"/>
        <v>0</v>
      </c>
    </row>
    <row r="137" spans="1:14" ht="20.100000000000001" customHeight="1" x14ac:dyDescent="0.25">
      <c r="A137" s="5">
        <v>134</v>
      </c>
      <c r="B137" s="22"/>
      <c r="C137" s="22"/>
      <c r="D137" s="22"/>
      <c r="E137" s="22"/>
      <c r="F137" s="22"/>
      <c r="G137" s="22"/>
      <c r="H137" s="32"/>
      <c r="I137" s="22"/>
      <c r="J137" s="23"/>
      <c r="K137" s="22"/>
      <c r="L137" s="33">
        <f t="shared" si="6"/>
        <v>0</v>
      </c>
      <c r="M137" s="8">
        <f t="shared" si="7"/>
        <v>0</v>
      </c>
      <c r="N137" s="18">
        <f t="shared" si="8"/>
        <v>0</v>
      </c>
    </row>
    <row r="138" spans="1:14" ht="20.100000000000001" customHeight="1" x14ac:dyDescent="0.25">
      <c r="A138" s="5">
        <v>135</v>
      </c>
      <c r="B138" s="22"/>
      <c r="C138" s="22"/>
      <c r="D138" s="22"/>
      <c r="E138" s="22"/>
      <c r="F138" s="22"/>
      <c r="G138" s="22"/>
      <c r="H138" s="32"/>
      <c r="I138" s="22"/>
      <c r="J138" s="23"/>
      <c r="K138" s="22"/>
      <c r="L138" s="33">
        <f t="shared" si="6"/>
        <v>0</v>
      </c>
      <c r="M138" s="8">
        <f t="shared" si="7"/>
        <v>0</v>
      </c>
      <c r="N138" s="18">
        <f t="shared" si="8"/>
        <v>0</v>
      </c>
    </row>
    <row r="139" spans="1:14" ht="20.100000000000001" customHeight="1" x14ac:dyDescent="0.25">
      <c r="A139" s="5">
        <v>136</v>
      </c>
      <c r="B139" s="22"/>
      <c r="C139" s="22"/>
      <c r="D139" s="22"/>
      <c r="E139" s="22"/>
      <c r="F139" s="22"/>
      <c r="G139" s="22"/>
      <c r="H139" s="32"/>
      <c r="I139" s="22"/>
      <c r="J139" s="23"/>
      <c r="K139" s="22"/>
      <c r="L139" s="33">
        <f t="shared" si="6"/>
        <v>0</v>
      </c>
      <c r="M139" s="8">
        <f t="shared" si="7"/>
        <v>0</v>
      </c>
      <c r="N139" s="18">
        <f t="shared" si="8"/>
        <v>0</v>
      </c>
    </row>
    <row r="140" spans="1:14" ht="20.100000000000001" customHeight="1" x14ac:dyDescent="0.25">
      <c r="A140" s="5">
        <v>137</v>
      </c>
      <c r="B140" s="22"/>
      <c r="C140" s="22"/>
      <c r="D140" s="22"/>
      <c r="E140" s="22"/>
      <c r="F140" s="22"/>
      <c r="G140" s="22"/>
      <c r="H140" s="32"/>
      <c r="I140" s="22"/>
      <c r="J140" s="23"/>
      <c r="K140" s="22"/>
      <c r="L140" s="33">
        <f t="shared" si="6"/>
        <v>0</v>
      </c>
      <c r="M140" s="8">
        <f t="shared" si="7"/>
        <v>0</v>
      </c>
      <c r="N140" s="18">
        <f t="shared" si="8"/>
        <v>0</v>
      </c>
    </row>
    <row r="141" spans="1:14" ht="20.100000000000001" customHeight="1" x14ac:dyDescent="0.25">
      <c r="A141" s="5">
        <v>138</v>
      </c>
      <c r="B141" s="22"/>
      <c r="C141" s="22"/>
      <c r="D141" s="22"/>
      <c r="E141" s="22"/>
      <c r="F141" s="22"/>
      <c r="G141" s="22"/>
      <c r="H141" s="32"/>
      <c r="I141" s="22"/>
      <c r="J141" s="23"/>
      <c r="K141" s="22"/>
      <c r="L141" s="33">
        <f t="shared" si="6"/>
        <v>0</v>
      </c>
      <c r="M141" s="8">
        <f t="shared" si="7"/>
        <v>0</v>
      </c>
      <c r="N141" s="18">
        <f t="shared" si="8"/>
        <v>0</v>
      </c>
    </row>
    <row r="142" spans="1:14" ht="20.100000000000001" customHeight="1" x14ac:dyDescent="0.25">
      <c r="A142" s="5">
        <v>139</v>
      </c>
      <c r="B142" s="22"/>
      <c r="C142" s="22"/>
      <c r="D142" s="22"/>
      <c r="E142" s="22"/>
      <c r="F142" s="22"/>
      <c r="G142" s="22"/>
      <c r="H142" s="32"/>
      <c r="I142" s="22"/>
      <c r="J142" s="23"/>
      <c r="K142" s="22"/>
      <c r="L142" s="33">
        <f t="shared" si="6"/>
        <v>0</v>
      </c>
      <c r="M142" s="8">
        <f t="shared" si="7"/>
        <v>0</v>
      </c>
      <c r="N142" s="18">
        <f t="shared" si="8"/>
        <v>0</v>
      </c>
    </row>
    <row r="143" spans="1:14" ht="20.100000000000001" customHeight="1" x14ac:dyDescent="0.25">
      <c r="A143" s="5">
        <v>140</v>
      </c>
      <c r="B143" s="22"/>
      <c r="C143" s="22"/>
      <c r="D143" s="22"/>
      <c r="E143" s="22"/>
      <c r="F143" s="22"/>
      <c r="G143" s="22"/>
      <c r="H143" s="32"/>
      <c r="I143" s="22"/>
      <c r="J143" s="23"/>
      <c r="K143" s="22"/>
      <c r="L143" s="33">
        <f t="shared" si="6"/>
        <v>0</v>
      </c>
      <c r="M143" s="8">
        <f t="shared" si="7"/>
        <v>0</v>
      </c>
      <c r="N143" s="18">
        <f t="shared" si="8"/>
        <v>0</v>
      </c>
    </row>
    <row r="144" spans="1:14" ht="20.100000000000001" customHeight="1" x14ac:dyDescent="0.25">
      <c r="A144" s="5">
        <v>141</v>
      </c>
      <c r="B144" s="22"/>
      <c r="C144" s="22"/>
      <c r="D144" s="22"/>
      <c r="E144" s="22"/>
      <c r="F144" s="22"/>
      <c r="G144" s="22"/>
      <c r="H144" s="32"/>
      <c r="I144" s="22"/>
      <c r="J144" s="23"/>
      <c r="K144" s="22"/>
      <c r="L144" s="33">
        <f t="shared" si="6"/>
        <v>0</v>
      </c>
      <c r="M144" s="8">
        <f t="shared" si="7"/>
        <v>0</v>
      </c>
      <c r="N144" s="18">
        <f t="shared" si="8"/>
        <v>0</v>
      </c>
    </row>
    <row r="145" spans="1:14" ht="20.100000000000001" customHeight="1" x14ac:dyDescent="0.25">
      <c r="A145" s="5">
        <v>142</v>
      </c>
      <c r="B145" s="22"/>
      <c r="C145" s="22"/>
      <c r="D145" s="22"/>
      <c r="E145" s="22"/>
      <c r="F145" s="22"/>
      <c r="G145" s="22"/>
      <c r="H145" s="32"/>
      <c r="I145" s="22"/>
      <c r="J145" s="23"/>
      <c r="K145" s="22"/>
      <c r="L145" s="33">
        <f t="shared" si="6"/>
        <v>0</v>
      </c>
      <c r="M145" s="8">
        <f t="shared" si="7"/>
        <v>0</v>
      </c>
      <c r="N145" s="18">
        <f t="shared" si="8"/>
        <v>0</v>
      </c>
    </row>
    <row r="146" spans="1:14" ht="20.100000000000001" customHeight="1" x14ac:dyDescent="0.25">
      <c r="A146" s="5">
        <v>143</v>
      </c>
      <c r="B146" s="22"/>
      <c r="C146" s="22"/>
      <c r="D146" s="22"/>
      <c r="E146" s="22"/>
      <c r="F146" s="22"/>
      <c r="G146" s="22"/>
      <c r="H146" s="32"/>
      <c r="I146" s="22"/>
      <c r="J146" s="23"/>
      <c r="K146" s="22"/>
      <c r="L146" s="33">
        <f t="shared" si="6"/>
        <v>0</v>
      </c>
      <c r="M146" s="8">
        <f t="shared" si="7"/>
        <v>0</v>
      </c>
      <c r="N146" s="18">
        <f t="shared" si="8"/>
        <v>0</v>
      </c>
    </row>
    <row r="147" spans="1:14" ht="20.100000000000001" customHeight="1" x14ac:dyDescent="0.25">
      <c r="A147" s="5">
        <v>144</v>
      </c>
      <c r="B147" s="22"/>
      <c r="C147" s="22"/>
      <c r="D147" s="22"/>
      <c r="E147" s="22"/>
      <c r="F147" s="22"/>
      <c r="G147" s="22"/>
      <c r="H147" s="32"/>
      <c r="I147" s="22"/>
      <c r="J147" s="23"/>
      <c r="K147" s="22"/>
      <c r="L147" s="33">
        <f t="shared" si="6"/>
        <v>0</v>
      </c>
      <c r="M147" s="8">
        <f t="shared" si="7"/>
        <v>0</v>
      </c>
      <c r="N147" s="18">
        <f t="shared" si="8"/>
        <v>0</v>
      </c>
    </row>
    <row r="148" spans="1:14" ht="20.100000000000001" customHeight="1" x14ac:dyDescent="0.25">
      <c r="A148" s="5">
        <v>145</v>
      </c>
      <c r="B148" s="22"/>
      <c r="C148" s="22"/>
      <c r="D148" s="22"/>
      <c r="E148" s="22"/>
      <c r="F148" s="22"/>
      <c r="G148" s="22"/>
      <c r="H148" s="32"/>
      <c r="I148" s="22"/>
      <c r="J148" s="23"/>
      <c r="K148" s="22"/>
      <c r="L148" s="33">
        <f t="shared" si="6"/>
        <v>0</v>
      </c>
      <c r="M148" s="8">
        <f t="shared" si="7"/>
        <v>0</v>
      </c>
      <c r="N148" s="18">
        <f t="shared" si="8"/>
        <v>0</v>
      </c>
    </row>
    <row r="149" spans="1:14" ht="20.100000000000001" customHeight="1" x14ac:dyDescent="0.25">
      <c r="A149" s="5">
        <v>146</v>
      </c>
      <c r="B149" s="22"/>
      <c r="C149" s="22"/>
      <c r="D149" s="22"/>
      <c r="E149" s="22"/>
      <c r="F149" s="22"/>
      <c r="G149" s="22"/>
      <c r="H149" s="32"/>
      <c r="I149" s="22"/>
      <c r="J149" s="23"/>
      <c r="K149" s="22"/>
      <c r="L149" s="33">
        <f t="shared" si="6"/>
        <v>0</v>
      </c>
      <c r="M149" s="8">
        <f t="shared" si="7"/>
        <v>0</v>
      </c>
      <c r="N149" s="18">
        <f t="shared" si="8"/>
        <v>0</v>
      </c>
    </row>
    <row r="150" spans="1:14" ht="20.100000000000001" customHeight="1" x14ac:dyDescent="0.25">
      <c r="A150" s="5">
        <v>147</v>
      </c>
      <c r="B150" s="22"/>
      <c r="C150" s="22"/>
      <c r="D150" s="22"/>
      <c r="E150" s="22"/>
      <c r="F150" s="22"/>
      <c r="G150" s="22"/>
      <c r="H150" s="32"/>
      <c r="I150" s="22"/>
      <c r="J150" s="23"/>
      <c r="K150" s="22"/>
      <c r="L150" s="33">
        <f t="shared" si="6"/>
        <v>0</v>
      </c>
      <c r="M150" s="8">
        <f t="shared" si="7"/>
        <v>0</v>
      </c>
      <c r="N150" s="18">
        <f t="shared" si="8"/>
        <v>0</v>
      </c>
    </row>
    <row r="151" spans="1:14" ht="20.100000000000001" customHeight="1" x14ac:dyDescent="0.25">
      <c r="A151" s="5">
        <v>148</v>
      </c>
      <c r="B151" s="22"/>
      <c r="C151" s="22"/>
      <c r="D151" s="22"/>
      <c r="E151" s="22"/>
      <c r="F151" s="22"/>
      <c r="G151" s="22"/>
      <c r="H151" s="32"/>
      <c r="I151" s="22"/>
      <c r="J151" s="23"/>
      <c r="K151" s="22"/>
      <c r="L151" s="33">
        <f t="shared" si="6"/>
        <v>0</v>
      </c>
      <c r="M151" s="8">
        <f t="shared" si="7"/>
        <v>0</v>
      </c>
      <c r="N151" s="18">
        <f t="shared" si="8"/>
        <v>0</v>
      </c>
    </row>
    <row r="152" spans="1:14" ht="20.100000000000001" customHeight="1" x14ac:dyDescent="0.25">
      <c r="A152" s="5">
        <v>149</v>
      </c>
      <c r="B152" s="22"/>
      <c r="C152" s="22"/>
      <c r="D152" s="22"/>
      <c r="E152" s="22"/>
      <c r="F152" s="22"/>
      <c r="G152" s="22"/>
      <c r="H152" s="32"/>
      <c r="I152" s="22"/>
      <c r="J152" s="23"/>
      <c r="K152" s="22"/>
      <c r="L152" s="33">
        <f t="shared" si="6"/>
        <v>0</v>
      </c>
      <c r="M152" s="8">
        <f t="shared" si="7"/>
        <v>0</v>
      </c>
      <c r="N152" s="18">
        <f t="shared" si="8"/>
        <v>0</v>
      </c>
    </row>
    <row r="153" spans="1:14" ht="20.100000000000001" customHeight="1" x14ac:dyDescent="0.25">
      <c r="A153" s="5">
        <v>150</v>
      </c>
      <c r="B153" s="22"/>
      <c r="C153" s="22"/>
      <c r="D153" s="22"/>
      <c r="E153" s="22"/>
      <c r="F153" s="22"/>
      <c r="G153" s="22"/>
      <c r="H153" s="32"/>
      <c r="I153" s="22"/>
      <c r="J153" s="23"/>
      <c r="K153" s="22"/>
      <c r="L153" s="33">
        <f t="shared" si="6"/>
        <v>0</v>
      </c>
      <c r="M153" s="8">
        <f t="shared" si="7"/>
        <v>0</v>
      </c>
      <c r="N153" s="18">
        <f t="shared" si="8"/>
        <v>0</v>
      </c>
    </row>
    <row r="154" spans="1:14" ht="20.100000000000001" customHeight="1" x14ac:dyDescent="0.25">
      <c r="A154" s="5">
        <v>151</v>
      </c>
      <c r="B154" s="22"/>
      <c r="C154" s="22"/>
      <c r="D154" s="22"/>
      <c r="E154" s="22"/>
      <c r="F154" s="22"/>
      <c r="G154" s="22"/>
      <c r="H154" s="32"/>
      <c r="I154" s="22"/>
      <c r="J154" s="23"/>
      <c r="K154" s="22"/>
      <c r="L154" s="33">
        <f t="shared" si="6"/>
        <v>0</v>
      </c>
      <c r="M154" s="8">
        <f t="shared" si="7"/>
        <v>0</v>
      </c>
      <c r="N154" s="18">
        <f t="shared" si="8"/>
        <v>0</v>
      </c>
    </row>
    <row r="155" spans="1:14" ht="20.100000000000001" customHeight="1" x14ac:dyDescent="0.25">
      <c r="A155" s="5">
        <v>152</v>
      </c>
      <c r="B155" s="22"/>
      <c r="C155" s="22"/>
      <c r="D155" s="22"/>
      <c r="E155" s="22"/>
      <c r="F155" s="22"/>
      <c r="G155" s="22"/>
      <c r="H155" s="32"/>
      <c r="I155" s="22"/>
      <c r="J155" s="23"/>
      <c r="K155" s="22"/>
      <c r="L155" s="33">
        <f t="shared" si="6"/>
        <v>0</v>
      </c>
      <c r="M155" s="8">
        <f t="shared" si="7"/>
        <v>0</v>
      </c>
      <c r="N155" s="18">
        <f t="shared" si="8"/>
        <v>0</v>
      </c>
    </row>
    <row r="156" spans="1:14" ht="20.100000000000001" customHeight="1" x14ac:dyDescent="0.25">
      <c r="A156" s="5">
        <v>153</v>
      </c>
      <c r="B156" s="22"/>
      <c r="C156" s="22"/>
      <c r="D156" s="22"/>
      <c r="E156" s="22"/>
      <c r="F156" s="22"/>
      <c r="G156" s="22"/>
      <c r="H156" s="32"/>
      <c r="I156" s="22"/>
      <c r="J156" s="23"/>
      <c r="K156" s="22"/>
      <c r="L156" s="33">
        <f t="shared" si="6"/>
        <v>0</v>
      </c>
      <c r="M156" s="8">
        <f t="shared" si="7"/>
        <v>0</v>
      </c>
      <c r="N156" s="18">
        <f t="shared" si="8"/>
        <v>0</v>
      </c>
    </row>
    <row r="157" spans="1:14" ht="20.100000000000001" customHeight="1" x14ac:dyDescent="0.25">
      <c r="A157" s="5">
        <v>154</v>
      </c>
      <c r="B157" s="22"/>
      <c r="C157" s="22"/>
      <c r="D157" s="22"/>
      <c r="E157" s="22"/>
      <c r="F157" s="22"/>
      <c r="G157" s="22"/>
      <c r="H157" s="32"/>
      <c r="I157" s="22"/>
      <c r="J157" s="23"/>
      <c r="K157" s="22"/>
      <c r="L157" s="33">
        <f t="shared" si="6"/>
        <v>0</v>
      </c>
      <c r="M157" s="8">
        <f t="shared" si="7"/>
        <v>0</v>
      </c>
      <c r="N157" s="18">
        <f t="shared" si="8"/>
        <v>0</v>
      </c>
    </row>
    <row r="158" spans="1:14" ht="20.100000000000001" customHeight="1" x14ac:dyDescent="0.25">
      <c r="A158" s="5">
        <v>155</v>
      </c>
      <c r="B158" s="22"/>
      <c r="C158" s="22"/>
      <c r="D158" s="22"/>
      <c r="E158" s="22"/>
      <c r="F158" s="22"/>
      <c r="G158" s="22"/>
      <c r="H158" s="32"/>
      <c r="I158" s="22"/>
      <c r="J158" s="23"/>
      <c r="K158" s="22"/>
      <c r="L158" s="33">
        <f t="shared" si="6"/>
        <v>0</v>
      </c>
      <c r="M158" s="8">
        <f t="shared" si="7"/>
        <v>0</v>
      </c>
      <c r="N158" s="18">
        <f t="shared" si="8"/>
        <v>0</v>
      </c>
    </row>
    <row r="159" spans="1:14" ht="20.100000000000001" customHeight="1" x14ac:dyDescent="0.25">
      <c r="A159" s="5">
        <v>156</v>
      </c>
      <c r="B159" s="22"/>
      <c r="C159" s="22"/>
      <c r="D159" s="22"/>
      <c r="E159" s="22"/>
      <c r="F159" s="22"/>
      <c r="G159" s="22"/>
      <c r="H159" s="32"/>
      <c r="I159" s="22"/>
      <c r="J159" s="23"/>
      <c r="K159" s="22"/>
      <c r="L159" s="33">
        <f t="shared" si="6"/>
        <v>0</v>
      </c>
      <c r="M159" s="8">
        <f t="shared" si="7"/>
        <v>0</v>
      </c>
      <c r="N159" s="18">
        <f t="shared" si="8"/>
        <v>0</v>
      </c>
    </row>
    <row r="160" spans="1:14" ht="20.100000000000001" customHeight="1" x14ac:dyDescent="0.25">
      <c r="A160" s="5">
        <v>157</v>
      </c>
      <c r="B160" s="22"/>
      <c r="C160" s="22"/>
      <c r="D160" s="22"/>
      <c r="E160" s="22"/>
      <c r="F160" s="22"/>
      <c r="G160" s="22"/>
      <c r="H160" s="32"/>
      <c r="I160" s="22"/>
      <c r="J160" s="23"/>
      <c r="K160" s="22"/>
      <c r="L160" s="33">
        <f t="shared" si="6"/>
        <v>0</v>
      </c>
      <c r="M160" s="8">
        <f t="shared" si="7"/>
        <v>0</v>
      </c>
      <c r="N160" s="18">
        <f t="shared" si="8"/>
        <v>0</v>
      </c>
    </row>
    <row r="161" spans="1:14" ht="20.100000000000001" customHeight="1" x14ac:dyDescent="0.25">
      <c r="A161" s="5">
        <v>158</v>
      </c>
      <c r="B161" s="22"/>
      <c r="C161" s="22"/>
      <c r="D161" s="22"/>
      <c r="E161" s="22"/>
      <c r="F161" s="22"/>
      <c r="G161" s="22"/>
      <c r="H161" s="32"/>
      <c r="I161" s="22"/>
      <c r="J161" s="23"/>
      <c r="K161" s="22"/>
      <c r="L161" s="33">
        <f t="shared" si="6"/>
        <v>0</v>
      </c>
      <c r="M161" s="8">
        <f t="shared" si="7"/>
        <v>0</v>
      </c>
      <c r="N161" s="18">
        <f t="shared" si="8"/>
        <v>0</v>
      </c>
    </row>
    <row r="162" spans="1:14" ht="20.100000000000001" customHeight="1" x14ac:dyDescent="0.25">
      <c r="A162" s="5">
        <v>159</v>
      </c>
      <c r="B162" s="22"/>
      <c r="C162" s="22"/>
      <c r="D162" s="22"/>
      <c r="E162" s="22"/>
      <c r="F162" s="22"/>
      <c r="G162" s="22"/>
      <c r="H162" s="32"/>
      <c r="I162" s="22"/>
      <c r="J162" s="23"/>
      <c r="K162" s="22"/>
      <c r="L162" s="33">
        <f t="shared" si="6"/>
        <v>0</v>
      </c>
      <c r="M162" s="8">
        <f t="shared" si="7"/>
        <v>0</v>
      </c>
      <c r="N162" s="18">
        <f t="shared" si="8"/>
        <v>0</v>
      </c>
    </row>
    <row r="163" spans="1:14" ht="20.100000000000001" customHeight="1" x14ac:dyDescent="0.25">
      <c r="A163" s="5">
        <v>160</v>
      </c>
      <c r="B163" s="22"/>
      <c r="C163" s="22"/>
      <c r="D163" s="22"/>
      <c r="E163" s="22"/>
      <c r="F163" s="22"/>
      <c r="G163" s="22"/>
      <c r="H163" s="32"/>
      <c r="I163" s="22"/>
      <c r="J163" s="23"/>
      <c r="K163" s="22"/>
      <c r="L163" s="33">
        <f t="shared" si="6"/>
        <v>0</v>
      </c>
      <c r="M163" s="8">
        <f t="shared" si="7"/>
        <v>0</v>
      </c>
      <c r="N163" s="18">
        <f t="shared" si="8"/>
        <v>0</v>
      </c>
    </row>
    <row r="164" spans="1:14" ht="20.100000000000001" customHeight="1" x14ac:dyDescent="0.25">
      <c r="A164" s="5">
        <v>161</v>
      </c>
      <c r="B164" s="22"/>
      <c r="C164" s="22"/>
      <c r="D164" s="22"/>
      <c r="E164" s="22"/>
      <c r="F164" s="22"/>
      <c r="G164" s="22"/>
      <c r="H164" s="32"/>
      <c r="I164" s="22"/>
      <c r="J164" s="23"/>
      <c r="K164" s="22"/>
      <c r="L164" s="33">
        <f t="shared" si="6"/>
        <v>0</v>
      </c>
      <c r="M164" s="8">
        <f t="shared" si="7"/>
        <v>0</v>
      </c>
      <c r="N164" s="18">
        <f t="shared" si="8"/>
        <v>0</v>
      </c>
    </row>
    <row r="165" spans="1:14" ht="20.100000000000001" customHeight="1" x14ac:dyDescent="0.25">
      <c r="A165" s="5">
        <v>162</v>
      </c>
      <c r="B165" s="22"/>
      <c r="C165" s="22"/>
      <c r="D165" s="22"/>
      <c r="E165" s="22"/>
      <c r="F165" s="22"/>
      <c r="G165" s="22"/>
      <c r="H165" s="32"/>
      <c r="I165" s="22"/>
      <c r="J165" s="23"/>
      <c r="K165" s="22"/>
      <c r="L165" s="33">
        <f t="shared" si="6"/>
        <v>0</v>
      </c>
      <c r="M165" s="8">
        <f t="shared" si="7"/>
        <v>0</v>
      </c>
      <c r="N165" s="18">
        <f t="shared" si="8"/>
        <v>0</v>
      </c>
    </row>
    <row r="166" spans="1:14" ht="20.100000000000001" customHeight="1" x14ac:dyDescent="0.25">
      <c r="A166" s="5">
        <v>163</v>
      </c>
      <c r="B166" s="22"/>
      <c r="C166" s="22"/>
      <c r="D166" s="22"/>
      <c r="E166" s="22"/>
      <c r="F166" s="22"/>
      <c r="G166" s="22"/>
      <c r="H166" s="32"/>
      <c r="I166" s="22"/>
      <c r="J166" s="23"/>
      <c r="K166" s="22"/>
      <c r="L166" s="33">
        <f t="shared" si="6"/>
        <v>0</v>
      </c>
      <c r="M166" s="8">
        <f t="shared" si="7"/>
        <v>0</v>
      </c>
      <c r="N166" s="18">
        <f t="shared" si="8"/>
        <v>0</v>
      </c>
    </row>
    <row r="167" spans="1:14" ht="20.100000000000001" customHeight="1" x14ac:dyDescent="0.25">
      <c r="A167" s="5">
        <v>164</v>
      </c>
      <c r="B167" s="22"/>
      <c r="C167" s="22"/>
      <c r="D167" s="22"/>
      <c r="E167" s="22"/>
      <c r="F167" s="22"/>
      <c r="G167" s="22"/>
      <c r="H167" s="32"/>
      <c r="I167" s="22"/>
      <c r="J167" s="23"/>
      <c r="K167" s="22"/>
      <c r="L167" s="33">
        <f t="shared" si="6"/>
        <v>0</v>
      </c>
      <c r="M167" s="8">
        <f t="shared" si="7"/>
        <v>0</v>
      </c>
      <c r="N167" s="18">
        <f t="shared" si="8"/>
        <v>0</v>
      </c>
    </row>
    <row r="168" spans="1:14" ht="20.100000000000001" customHeight="1" x14ac:dyDescent="0.25">
      <c r="A168" s="5">
        <v>165</v>
      </c>
      <c r="B168" s="22"/>
      <c r="C168" s="22"/>
      <c r="D168" s="22"/>
      <c r="E168" s="22"/>
      <c r="F168" s="22"/>
      <c r="G168" s="22"/>
      <c r="H168" s="32"/>
      <c r="I168" s="22"/>
      <c r="J168" s="23"/>
      <c r="K168" s="22"/>
      <c r="L168" s="33">
        <f t="shared" si="6"/>
        <v>0</v>
      </c>
      <c r="M168" s="8">
        <f t="shared" si="7"/>
        <v>0</v>
      </c>
      <c r="N168" s="18">
        <f t="shared" si="8"/>
        <v>0</v>
      </c>
    </row>
    <row r="169" spans="1:14" ht="20.100000000000001" customHeight="1" x14ac:dyDescent="0.25">
      <c r="A169" s="5">
        <v>166</v>
      </c>
      <c r="B169" s="22"/>
      <c r="C169" s="22"/>
      <c r="D169" s="22"/>
      <c r="E169" s="22"/>
      <c r="F169" s="22"/>
      <c r="G169" s="22"/>
      <c r="H169" s="32"/>
      <c r="I169" s="22"/>
      <c r="J169" s="23"/>
      <c r="K169" s="22"/>
      <c r="L169" s="33">
        <f t="shared" si="6"/>
        <v>0</v>
      </c>
      <c r="M169" s="8">
        <f t="shared" si="7"/>
        <v>0</v>
      </c>
      <c r="N169" s="18">
        <f t="shared" si="8"/>
        <v>0</v>
      </c>
    </row>
    <row r="170" spans="1:14" ht="20.100000000000001" customHeight="1" x14ac:dyDescent="0.25">
      <c r="A170" s="5">
        <v>167</v>
      </c>
      <c r="B170" s="22"/>
      <c r="C170" s="22"/>
      <c r="D170" s="22"/>
      <c r="E170" s="22"/>
      <c r="F170" s="22"/>
      <c r="G170" s="22"/>
      <c r="H170" s="32"/>
      <c r="I170" s="22"/>
      <c r="J170" s="23"/>
      <c r="K170" s="22"/>
      <c r="L170" s="33">
        <f t="shared" si="6"/>
        <v>0</v>
      </c>
      <c r="M170" s="8">
        <f t="shared" si="7"/>
        <v>0</v>
      </c>
      <c r="N170" s="18">
        <f t="shared" si="8"/>
        <v>0</v>
      </c>
    </row>
    <row r="171" spans="1:14" ht="20.100000000000001" customHeight="1" x14ac:dyDescent="0.25">
      <c r="A171" s="5">
        <v>168</v>
      </c>
      <c r="B171" s="22"/>
      <c r="C171" s="22"/>
      <c r="D171" s="22"/>
      <c r="E171" s="22"/>
      <c r="F171" s="22"/>
      <c r="G171" s="22"/>
      <c r="H171" s="32"/>
      <c r="I171" s="22"/>
      <c r="J171" s="23"/>
      <c r="K171" s="22"/>
      <c r="L171" s="33">
        <f t="shared" si="6"/>
        <v>0</v>
      </c>
      <c r="M171" s="8">
        <f t="shared" si="7"/>
        <v>0</v>
      </c>
      <c r="N171" s="18">
        <f t="shared" si="8"/>
        <v>0</v>
      </c>
    </row>
    <row r="172" spans="1:14" ht="20.100000000000001" customHeight="1" x14ac:dyDescent="0.25">
      <c r="A172" s="5">
        <v>169</v>
      </c>
      <c r="B172" s="22"/>
      <c r="C172" s="22"/>
      <c r="D172" s="22"/>
      <c r="E172" s="22"/>
      <c r="F172" s="22"/>
      <c r="G172" s="22"/>
      <c r="H172" s="32"/>
      <c r="I172" s="22"/>
      <c r="J172" s="23"/>
      <c r="K172" s="22"/>
      <c r="L172" s="33">
        <f t="shared" si="6"/>
        <v>0</v>
      </c>
      <c r="M172" s="8">
        <f t="shared" si="7"/>
        <v>0</v>
      </c>
      <c r="N172" s="18">
        <f t="shared" si="8"/>
        <v>0</v>
      </c>
    </row>
    <row r="173" spans="1:14" ht="20.100000000000001" customHeight="1" x14ac:dyDescent="0.25">
      <c r="A173" s="5">
        <v>170</v>
      </c>
      <c r="B173" s="22"/>
      <c r="C173" s="22"/>
      <c r="D173" s="22"/>
      <c r="E173" s="22"/>
      <c r="F173" s="22"/>
      <c r="G173" s="22"/>
      <c r="H173" s="32"/>
      <c r="I173" s="22"/>
      <c r="J173" s="23"/>
      <c r="K173" s="22"/>
      <c r="L173" s="33">
        <f t="shared" si="6"/>
        <v>0</v>
      </c>
      <c r="M173" s="8">
        <f t="shared" si="7"/>
        <v>0</v>
      </c>
      <c r="N173" s="18">
        <f t="shared" si="8"/>
        <v>0</v>
      </c>
    </row>
    <row r="174" spans="1:14" ht="20.100000000000001" customHeight="1" x14ac:dyDescent="0.25">
      <c r="A174" s="5">
        <v>171</v>
      </c>
      <c r="B174" s="22"/>
      <c r="C174" s="22"/>
      <c r="D174" s="22"/>
      <c r="E174" s="22"/>
      <c r="F174" s="22"/>
      <c r="G174" s="22"/>
      <c r="H174" s="32"/>
      <c r="I174" s="22"/>
      <c r="J174" s="23"/>
      <c r="K174" s="22"/>
      <c r="L174" s="33">
        <f t="shared" si="6"/>
        <v>0</v>
      </c>
      <c r="M174" s="8">
        <f t="shared" si="7"/>
        <v>0</v>
      </c>
      <c r="N174" s="18">
        <f t="shared" si="8"/>
        <v>0</v>
      </c>
    </row>
    <row r="175" spans="1:14" ht="20.100000000000001" customHeight="1" x14ac:dyDescent="0.25">
      <c r="A175" s="5">
        <v>172</v>
      </c>
      <c r="B175" s="22"/>
      <c r="C175" s="22"/>
      <c r="D175" s="22"/>
      <c r="E175" s="22"/>
      <c r="F175" s="22"/>
      <c r="G175" s="22"/>
      <c r="H175" s="32"/>
      <c r="I175" s="22"/>
      <c r="J175" s="23"/>
      <c r="K175" s="22"/>
      <c r="L175" s="33">
        <f t="shared" si="6"/>
        <v>0</v>
      </c>
      <c r="M175" s="8">
        <f t="shared" si="7"/>
        <v>0</v>
      </c>
      <c r="N175" s="18">
        <f t="shared" si="8"/>
        <v>0</v>
      </c>
    </row>
    <row r="176" spans="1:14" ht="20.100000000000001" customHeight="1" x14ac:dyDescent="0.25">
      <c r="A176" s="5">
        <v>173</v>
      </c>
      <c r="B176" s="22"/>
      <c r="C176" s="22"/>
      <c r="D176" s="22"/>
      <c r="E176" s="22"/>
      <c r="F176" s="22"/>
      <c r="G176" s="22"/>
      <c r="H176" s="32"/>
      <c r="I176" s="22"/>
      <c r="J176" s="23"/>
      <c r="K176" s="22"/>
      <c r="L176" s="33">
        <f t="shared" si="6"/>
        <v>0</v>
      </c>
      <c r="M176" s="8">
        <f t="shared" si="7"/>
        <v>0</v>
      </c>
      <c r="N176" s="18">
        <f t="shared" si="8"/>
        <v>0</v>
      </c>
    </row>
    <row r="177" spans="1:14" ht="20.100000000000001" customHeight="1" x14ac:dyDescent="0.25">
      <c r="A177" s="5">
        <v>174</v>
      </c>
      <c r="B177" s="22"/>
      <c r="C177" s="22"/>
      <c r="D177" s="22"/>
      <c r="E177" s="22"/>
      <c r="F177" s="22"/>
      <c r="G177" s="22"/>
      <c r="H177" s="32"/>
      <c r="I177" s="22"/>
      <c r="J177" s="23"/>
      <c r="K177" s="22"/>
      <c r="L177" s="33">
        <f t="shared" si="6"/>
        <v>0</v>
      </c>
      <c r="M177" s="8">
        <f t="shared" si="7"/>
        <v>0</v>
      </c>
      <c r="N177" s="18">
        <f t="shared" si="8"/>
        <v>0</v>
      </c>
    </row>
    <row r="178" spans="1:14" ht="20.100000000000001" customHeight="1" x14ac:dyDescent="0.25">
      <c r="A178" s="5">
        <v>175</v>
      </c>
      <c r="B178" s="22"/>
      <c r="C178" s="22"/>
      <c r="D178" s="22"/>
      <c r="E178" s="22"/>
      <c r="F178" s="22"/>
      <c r="G178" s="22"/>
      <c r="H178" s="32"/>
      <c r="I178" s="22"/>
      <c r="J178" s="23"/>
      <c r="K178" s="22"/>
      <c r="L178" s="33">
        <f t="shared" si="6"/>
        <v>0</v>
      </c>
      <c r="M178" s="8">
        <f t="shared" si="7"/>
        <v>0</v>
      </c>
      <c r="N178" s="18">
        <f t="shared" si="8"/>
        <v>0</v>
      </c>
    </row>
    <row r="179" spans="1:14" ht="20.100000000000001" customHeight="1" x14ac:dyDescent="0.25">
      <c r="A179" s="5">
        <v>176</v>
      </c>
      <c r="B179" s="22"/>
      <c r="C179" s="22"/>
      <c r="D179" s="22"/>
      <c r="E179" s="22"/>
      <c r="F179" s="22"/>
      <c r="G179" s="22"/>
      <c r="H179" s="32"/>
      <c r="I179" s="22"/>
      <c r="J179" s="23"/>
      <c r="K179" s="22"/>
      <c r="L179" s="33">
        <f t="shared" si="6"/>
        <v>0</v>
      </c>
      <c r="M179" s="8">
        <f t="shared" si="7"/>
        <v>0</v>
      </c>
      <c r="N179" s="18">
        <f t="shared" si="8"/>
        <v>0</v>
      </c>
    </row>
    <row r="180" spans="1:14" ht="20.100000000000001" customHeight="1" x14ac:dyDescent="0.25">
      <c r="A180" s="5">
        <v>177</v>
      </c>
      <c r="B180" s="22"/>
      <c r="C180" s="22"/>
      <c r="D180" s="22"/>
      <c r="E180" s="22"/>
      <c r="F180" s="22"/>
      <c r="G180" s="22"/>
      <c r="H180" s="32"/>
      <c r="I180" s="22"/>
      <c r="J180" s="23"/>
      <c r="K180" s="22"/>
      <c r="L180" s="33">
        <f t="shared" si="6"/>
        <v>0</v>
      </c>
      <c r="M180" s="8">
        <f t="shared" si="7"/>
        <v>0</v>
      </c>
      <c r="N180" s="18">
        <f t="shared" si="8"/>
        <v>0</v>
      </c>
    </row>
    <row r="181" spans="1:14" ht="20.100000000000001" customHeight="1" x14ac:dyDescent="0.25">
      <c r="A181" s="5">
        <v>178</v>
      </c>
      <c r="B181" s="22"/>
      <c r="C181" s="22"/>
      <c r="D181" s="22"/>
      <c r="E181" s="22"/>
      <c r="F181" s="22"/>
      <c r="G181" s="22"/>
      <c r="H181" s="32"/>
      <c r="I181" s="22"/>
      <c r="J181" s="23"/>
      <c r="K181" s="22"/>
      <c r="L181" s="33">
        <f t="shared" si="6"/>
        <v>0</v>
      </c>
      <c r="M181" s="8">
        <f t="shared" si="7"/>
        <v>0</v>
      </c>
      <c r="N181" s="18">
        <f t="shared" si="8"/>
        <v>0</v>
      </c>
    </row>
    <row r="182" spans="1:14" ht="20.100000000000001" customHeight="1" x14ac:dyDescent="0.25">
      <c r="A182" s="5">
        <v>179</v>
      </c>
      <c r="B182" s="22"/>
      <c r="C182" s="22"/>
      <c r="D182" s="22"/>
      <c r="E182" s="22"/>
      <c r="F182" s="22"/>
      <c r="G182" s="22"/>
      <c r="H182" s="32"/>
      <c r="I182" s="22"/>
      <c r="J182" s="23"/>
      <c r="K182" s="22"/>
      <c r="L182" s="33">
        <f t="shared" si="6"/>
        <v>0</v>
      </c>
      <c r="M182" s="8">
        <f t="shared" si="7"/>
        <v>0</v>
      </c>
      <c r="N182" s="18">
        <f t="shared" si="8"/>
        <v>0</v>
      </c>
    </row>
    <row r="183" spans="1:14" ht="20.100000000000001" customHeight="1" x14ac:dyDescent="0.25">
      <c r="A183" s="5">
        <v>180</v>
      </c>
      <c r="B183" s="22"/>
      <c r="C183" s="22"/>
      <c r="D183" s="22"/>
      <c r="E183" s="22"/>
      <c r="F183" s="22"/>
      <c r="G183" s="22"/>
      <c r="H183" s="32"/>
      <c r="I183" s="22"/>
      <c r="J183" s="23"/>
      <c r="K183" s="22"/>
      <c r="L183" s="33">
        <f t="shared" si="6"/>
        <v>0</v>
      </c>
      <c r="M183" s="8">
        <f t="shared" si="7"/>
        <v>0</v>
      </c>
      <c r="N183" s="18">
        <f t="shared" si="8"/>
        <v>0</v>
      </c>
    </row>
    <row r="184" spans="1:14" ht="20.100000000000001" customHeight="1" x14ac:dyDescent="0.25">
      <c r="A184" s="5">
        <v>181</v>
      </c>
      <c r="B184" s="22"/>
      <c r="C184" s="22"/>
      <c r="D184" s="22"/>
      <c r="E184" s="22"/>
      <c r="F184" s="22"/>
      <c r="G184" s="22"/>
      <c r="H184" s="32"/>
      <c r="I184" s="22"/>
      <c r="J184" s="23"/>
      <c r="K184" s="22"/>
      <c r="L184" s="33">
        <f t="shared" si="6"/>
        <v>0</v>
      </c>
      <c r="M184" s="8">
        <f t="shared" si="7"/>
        <v>0</v>
      </c>
      <c r="N184" s="18">
        <f t="shared" si="8"/>
        <v>0</v>
      </c>
    </row>
    <row r="185" spans="1:14" ht="20.100000000000001" customHeight="1" x14ac:dyDescent="0.25">
      <c r="A185" s="5">
        <v>182</v>
      </c>
      <c r="B185" s="22"/>
      <c r="C185" s="22"/>
      <c r="D185" s="22"/>
      <c r="E185" s="22"/>
      <c r="F185" s="22"/>
      <c r="G185" s="22"/>
      <c r="H185" s="32"/>
      <c r="I185" s="22"/>
      <c r="J185" s="23"/>
      <c r="K185" s="22"/>
      <c r="L185" s="33">
        <f t="shared" si="6"/>
        <v>0</v>
      </c>
      <c r="M185" s="8">
        <f t="shared" si="7"/>
        <v>0</v>
      </c>
      <c r="N185" s="18">
        <f t="shared" si="8"/>
        <v>0</v>
      </c>
    </row>
    <row r="186" spans="1:14" ht="20.100000000000001" customHeight="1" x14ac:dyDescent="0.25">
      <c r="A186" s="5">
        <v>183</v>
      </c>
      <c r="B186" s="22"/>
      <c r="C186" s="22"/>
      <c r="D186" s="22"/>
      <c r="E186" s="22"/>
      <c r="F186" s="22"/>
      <c r="G186" s="22"/>
      <c r="H186" s="32"/>
      <c r="I186" s="22"/>
      <c r="J186" s="23"/>
      <c r="K186" s="22"/>
      <c r="L186" s="33">
        <f t="shared" si="6"/>
        <v>0</v>
      </c>
      <c r="M186" s="8">
        <f t="shared" si="7"/>
        <v>0</v>
      </c>
      <c r="N186" s="18">
        <f t="shared" si="8"/>
        <v>0</v>
      </c>
    </row>
    <row r="187" spans="1:14" ht="20.100000000000001" customHeight="1" x14ac:dyDescent="0.25">
      <c r="A187" s="5">
        <v>184</v>
      </c>
      <c r="B187" s="22"/>
      <c r="C187" s="22"/>
      <c r="D187" s="22"/>
      <c r="E187" s="22"/>
      <c r="F187" s="22"/>
      <c r="G187" s="22"/>
      <c r="H187" s="32"/>
      <c r="I187" s="22"/>
      <c r="J187" s="23"/>
      <c r="K187" s="22"/>
      <c r="L187" s="33">
        <f t="shared" si="6"/>
        <v>0</v>
      </c>
      <c r="M187" s="8">
        <f t="shared" si="7"/>
        <v>0</v>
      </c>
      <c r="N187" s="18">
        <f t="shared" si="8"/>
        <v>0</v>
      </c>
    </row>
    <row r="188" spans="1:14" ht="20.100000000000001" customHeight="1" x14ac:dyDescent="0.25">
      <c r="A188" s="5">
        <v>185</v>
      </c>
      <c r="B188" s="22"/>
      <c r="C188" s="22"/>
      <c r="D188" s="22"/>
      <c r="E188" s="22"/>
      <c r="F188" s="22"/>
      <c r="G188" s="22"/>
      <c r="H188" s="32"/>
      <c r="I188" s="22"/>
      <c r="J188" s="23"/>
      <c r="K188" s="22"/>
      <c r="L188" s="33">
        <f t="shared" si="6"/>
        <v>0</v>
      </c>
      <c r="M188" s="8">
        <f t="shared" si="7"/>
        <v>0</v>
      </c>
      <c r="N188" s="18">
        <f t="shared" si="8"/>
        <v>0</v>
      </c>
    </row>
    <row r="189" spans="1:14" ht="20.100000000000001" customHeight="1" x14ac:dyDescent="0.25">
      <c r="A189" s="5">
        <v>186</v>
      </c>
      <c r="B189" s="22"/>
      <c r="C189" s="22"/>
      <c r="D189" s="22"/>
      <c r="E189" s="22"/>
      <c r="F189" s="22"/>
      <c r="G189" s="22"/>
      <c r="H189" s="32"/>
      <c r="I189" s="22"/>
      <c r="J189" s="23"/>
      <c r="K189" s="22"/>
      <c r="L189" s="33">
        <f t="shared" si="6"/>
        <v>0</v>
      </c>
      <c r="M189" s="8">
        <f t="shared" si="7"/>
        <v>0</v>
      </c>
      <c r="N189" s="18">
        <f t="shared" si="8"/>
        <v>0</v>
      </c>
    </row>
    <row r="190" spans="1:14" ht="20.100000000000001" customHeight="1" x14ac:dyDescent="0.25">
      <c r="A190" s="5">
        <v>187</v>
      </c>
      <c r="B190" s="22"/>
      <c r="C190" s="22"/>
      <c r="D190" s="22"/>
      <c r="E190" s="22"/>
      <c r="F190" s="22"/>
      <c r="G190" s="22"/>
      <c r="H190" s="32"/>
      <c r="I190" s="22"/>
      <c r="J190" s="23"/>
      <c r="K190" s="22"/>
      <c r="L190" s="33">
        <f t="shared" si="6"/>
        <v>0</v>
      </c>
      <c r="M190" s="8">
        <f t="shared" si="7"/>
        <v>0</v>
      </c>
      <c r="N190" s="18">
        <f t="shared" si="8"/>
        <v>0</v>
      </c>
    </row>
    <row r="191" spans="1:14" ht="20.100000000000001" customHeight="1" x14ac:dyDescent="0.25">
      <c r="A191" s="5">
        <v>188</v>
      </c>
      <c r="B191" s="22"/>
      <c r="C191" s="22"/>
      <c r="D191" s="22"/>
      <c r="E191" s="22"/>
      <c r="F191" s="22"/>
      <c r="G191" s="22"/>
      <c r="H191" s="32"/>
      <c r="I191" s="22"/>
      <c r="J191" s="23"/>
      <c r="K191" s="22"/>
      <c r="L191" s="33">
        <f t="shared" si="6"/>
        <v>0</v>
      </c>
      <c r="M191" s="8">
        <f t="shared" si="7"/>
        <v>0</v>
      </c>
      <c r="N191" s="18">
        <f t="shared" si="8"/>
        <v>0</v>
      </c>
    </row>
    <row r="192" spans="1:14" ht="20.100000000000001" customHeight="1" x14ac:dyDescent="0.25">
      <c r="A192" s="5">
        <v>189</v>
      </c>
      <c r="B192" s="22"/>
      <c r="C192" s="22"/>
      <c r="D192" s="22"/>
      <c r="E192" s="22"/>
      <c r="F192" s="22"/>
      <c r="G192" s="22"/>
      <c r="H192" s="32"/>
      <c r="I192" s="22"/>
      <c r="J192" s="23"/>
      <c r="K192" s="22"/>
      <c r="L192" s="33">
        <f t="shared" si="6"/>
        <v>0</v>
      </c>
      <c r="M192" s="8">
        <f t="shared" si="7"/>
        <v>0</v>
      </c>
      <c r="N192" s="18">
        <f t="shared" si="8"/>
        <v>0</v>
      </c>
    </row>
    <row r="193" spans="1:14" ht="20.100000000000001" customHeight="1" x14ac:dyDescent="0.25">
      <c r="A193" s="5">
        <v>190</v>
      </c>
      <c r="B193" s="22"/>
      <c r="C193" s="22"/>
      <c r="D193" s="22"/>
      <c r="E193" s="22"/>
      <c r="F193" s="22"/>
      <c r="G193" s="22"/>
      <c r="H193" s="32"/>
      <c r="I193" s="22"/>
      <c r="J193" s="23"/>
      <c r="K193" s="22"/>
      <c r="L193" s="33">
        <f t="shared" si="6"/>
        <v>0</v>
      </c>
      <c r="M193" s="8">
        <f t="shared" si="7"/>
        <v>0</v>
      </c>
      <c r="N193" s="18">
        <f t="shared" si="8"/>
        <v>0</v>
      </c>
    </row>
    <row r="194" spans="1:14" ht="20.100000000000001" customHeight="1" x14ac:dyDescent="0.25">
      <c r="A194" s="5">
        <v>191</v>
      </c>
      <c r="B194" s="22"/>
      <c r="C194" s="22"/>
      <c r="D194" s="22"/>
      <c r="E194" s="22"/>
      <c r="F194" s="22"/>
      <c r="G194" s="22"/>
      <c r="H194" s="32"/>
      <c r="I194" s="22"/>
      <c r="J194" s="23"/>
      <c r="K194" s="22"/>
      <c r="L194" s="33">
        <f t="shared" si="6"/>
        <v>0</v>
      </c>
      <c r="M194" s="8">
        <f t="shared" si="7"/>
        <v>0</v>
      </c>
      <c r="N194" s="18">
        <f t="shared" si="8"/>
        <v>0</v>
      </c>
    </row>
    <row r="195" spans="1:14" ht="20.100000000000001" customHeight="1" x14ac:dyDescent="0.25">
      <c r="A195" s="5">
        <v>192</v>
      </c>
      <c r="B195" s="22"/>
      <c r="C195" s="22"/>
      <c r="D195" s="22"/>
      <c r="E195" s="22"/>
      <c r="F195" s="22"/>
      <c r="G195" s="22"/>
      <c r="H195" s="32"/>
      <c r="I195" s="22"/>
      <c r="J195" s="23"/>
      <c r="K195" s="22"/>
      <c r="L195" s="33">
        <f t="shared" si="6"/>
        <v>0</v>
      </c>
      <c r="M195" s="8">
        <f t="shared" si="7"/>
        <v>0</v>
      </c>
      <c r="N195" s="18">
        <f t="shared" si="8"/>
        <v>0</v>
      </c>
    </row>
    <row r="196" spans="1:14" ht="20.100000000000001" customHeight="1" x14ac:dyDescent="0.25">
      <c r="A196" s="5">
        <v>193</v>
      </c>
      <c r="B196" s="22"/>
      <c r="C196" s="22"/>
      <c r="D196" s="22"/>
      <c r="E196" s="22"/>
      <c r="F196" s="22"/>
      <c r="G196" s="22"/>
      <c r="H196" s="32"/>
      <c r="I196" s="22"/>
      <c r="J196" s="23"/>
      <c r="K196" s="22"/>
      <c r="L196" s="33">
        <f t="shared" si="6"/>
        <v>0</v>
      </c>
      <c r="M196" s="8">
        <f t="shared" si="7"/>
        <v>0</v>
      </c>
      <c r="N196" s="18">
        <f t="shared" si="8"/>
        <v>0</v>
      </c>
    </row>
    <row r="197" spans="1:14" ht="20.100000000000001" customHeight="1" x14ac:dyDescent="0.25">
      <c r="A197" s="5">
        <v>194</v>
      </c>
      <c r="B197" s="22"/>
      <c r="C197" s="22"/>
      <c r="D197" s="22"/>
      <c r="E197" s="22"/>
      <c r="F197" s="22"/>
      <c r="G197" s="22"/>
      <c r="H197" s="32"/>
      <c r="I197" s="22"/>
      <c r="J197" s="23"/>
      <c r="K197" s="22"/>
      <c r="L197" s="33">
        <f t="shared" ref="L197:L223" si="9">IF(OR(E197="غير محدد",E197=""),0,1)</f>
        <v>0</v>
      </c>
      <c r="M197" s="8">
        <f t="shared" ref="M197:M223" si="10">(((J197*52)/260)*(((365-K197)/365)))*I197/12</f>
        <v>0</v>
      </c>
      <c r="N197" s="18">
        <f t="shared" ref="N197:N223" si="11">H197*M197</f>
        <v>0</v>
      </c>
    </row>
    <row r="198" spans="1:14" ht="20.100000000000001" customHeight="1" x14ac:dyDescent="0.25">
      <c r="A198" s="5">
        <v>195</v>
      </c>
      <c r="B198" s="22"/>
      <c r="C198" s="22"/>
      <c r="D198" s="22"/>
      <c r="E198" s="22"/>
      <c r="F198" s="22"/>
      <c r="G198" s="22"/>
      <c r="H198" s="32"/>
      <c r="I198" s="22"/>
      <c r="J198" s="23"/>
      <c r="K198" s="22"/>
      <c r="L198" s="33">
        <f t="shared" si="9"/>
        <v>0</v>
      </c>
      <c r="M198" s="8">
        <f t="shared" si="10"/>
        <v>0</v>
      </c>
      <c r="N198" s="18">
        <f t="shared" si="11"/>
        <v>0</v>
      </c>
    </row>
    <row r="199" spans="1:14" ht="20.100000000000001" customHeight="1" x14ac:dyDescent="0.25">
      <c r="A199" s="5">
        <v>196</v>
      </c>
      <c r="B199" s="22"/>
      <c r="C199" s="22"/>
      <c r="D199" s="22"/>
      <c r="E199" s="22"/>
      <c r="F199" s="22"/>
      <c r="G199" s="22"/>
      <c r="H199" s="32"/>
      <c r="I199" s="22"/>
      <c r="J199" s="23"/>
      <c r="K199" s="22"/>
      <c r="L199" s="33">
        <f t="shared" si="9"/>
        <v>0</v>
      </c>
      <c r="M199" s="8">
        <f t="shared" si="10"/>
        <v>0</v>
      </c>
      <c r="N199" s="18">
        <f t="shared" si="11"/>
        <v>0</v>
      </c>
    </row>
    <row r="200" spans="1:14" ht="20.100000000000001" customHeight="1" x14ac:dyDescent="0.25">
      <c r="A200" s="5">
        <v>197</v>
      </c>
      <c r="B200" s="22"/>
      <c r="C200" s="22"/>
      <c r="D200" s="22"/>
      <c r="E200" s="22"/>
      <c r="F200" s="22"/>
      <c r="G200" s="22"/>
      <c r="H200" s="32"/>
      <c r="I200" s="22"/>
      <c r="J200" s="23"/>
      <c r="K200" s="22"/>
      <c r="L200" s="33">
        <f t="shared" si="9"/>
        <v>0</v>
      </c>
      <c r="M200" s="8">
        <f t="shared" si="10"/>
        <v>0</v>
      </c>
      <c r="N200" s="18">
        <f t="shared" si="11"/>
        <v>0</v>
      </c>
    </row>
    <row r="201" spans="1:14" ht="20.100000000000001" customHeight="1" x14ac:dyDescent="0.25">
      <c r="A201" s="5">
        <v>198</v>
      </c>
      <c r="B201" s="22"/>
      <c r="C201" s="22"/>
      <c r="D201" s="22"/>
      <c r="E201" s="22"/>
      <c r="F201" s="22"/>
      <c r="G201" s="22"/>
      <c r="H201" s="32"/>
      <c r="I201" s="22"/>
      <c r="J201" s="23"/>
      <c r="K201" s="22"/>
      <c r="L201" s="33">
        <f t="shared" si="9"/>
        <v>0</v>
      </c>
      <c r="M201" s="8">
        <f t="shared" si="10"/>
        <v>0</v>
      </c>
      <c r="N201" s="18">
        <f t="shared" si="11"/>
        <v>0</v>
      </c>
    </row>
    <row r="202" spans="1:14" ht="20.100000000000001" customHeight="1" x14ac:dyDescent="0.25">
      <c r="A202" s="5">
        <v>199</v>
      </c>
      <c r="B202" s="22"/>
      <c r="C202" s="22"/>
      <c r="D202" s="22"/>
      <c r="E202" s="22"/>
      <c r="F202" s="22"/>
      <c r="G202" s="22"/>
      <c r="H202" s="32"/>
      <c r="I202" s="22"/>
      <c r="J202" s="23"/>
      <c r="K202" s="22"/>
      <c r="L202" s="33">
        <f t="shared" si="9"/>
        <v>0</v>
      </c>
      <c r="M202" s="8">
        <f t="shared" si="10"/>
        <v>0</v>
      </c>
      <c r="N202" s="18">
        <f t="shared" si="11"/>
        <v>0</v>
      </c>
    </row>
    <row r="203" spans="1:14" ht="20.100000000000001" customHeight="1" x14ac:dyDescent="0.25">
      <c r="A203" s="5">
        <v>200</v>
      </c>
      <c r="B203" s="22"/>
      <c r="C203" s="22"/>
      <c r="D203" s="22"/>
      <c r="E203" s="22"/>
      <c r="F203" s="22"/>
      <c r="G203" s="22"/>
      <c r="H203" s="32"/>
      <c r="I203" s="22"/>
      <c r="J203" s="23"/>
      <c r="K203" s="22"/>
      <c r="L203" s="33">
        <f t="shared" si="9"/>
        <v>0</v>
      </c>
      <c r="M203" s="8">
        <f t="shared" si="10"/>
        <v>0</v>
      </c>
      <c r="N203" s="18">
        <f t="shared" si="11"/>
        <v>0</v>
      </c>
    </row>
    <row r="204" spans="1:14" ht="20.100000000000001" customHeight="1" x14ac:dyDescent="0.25">
      <c r="A204" s="5">
        <v>201</v>
      </c>
      <c r="B204" s="22"/>
      <c r="C204" s="22"/>
      <c r="D204" s="22"/>
      <c r="E204" s="22"/>
      <c r="F204" s="22"/>
      <c r="G204" s="22"/>
      <c r="H204" s="32"/>
      <c r="I204" s="22"/>
      <c r="J204" s="23"/>
      <c r="K204" s="22"/>
      <c r="L204" s="33">
        <f t="shared" si="9"/>
        <v>0</v>
      </c>
      <c r="M204" s="8">
        <f t="shared" si="10"/>
        <v>0</v>
      </c>
      <c r="N204" s="18">
        <f t="shared" si="11"/>
        <v>0</v>
      </c>
    </row>
    <row r="205" spans="1:14" ht="20.100000000000001" customHeight="1" x14ac:dyDescent="0.25">
      <c r="A205" s="5">
        <v>202</v>
      </c>
      <c r="B205" s="22"/>
      <c r="C205" s="22"/>
      <c r="D205" s="22"/>
      <c r="E205" s="22"/>
      <c r="F205" s="22"/>
      <c r="G205" s="22"/>
      <c r="H205" s="32"/>
      <c r="I205" s="22"/>
      <c r="J205" s="23"/>
      <c r="K205" s="22"/>
      <c r="L205" s="33">
        <f t="shared" si="9"/>
        <v>0</v>
      </c>
      <c r="M205" s="8">
        <f t="shared" si="10"/>
        <v>0</v>
      </c>
      <c r="N205" s="18">
        <f t="shared" si="11"/>
        <v>0</v>
      </c>
    </row>
    <row r="206" spans="1:14" ht="20.100000000000001" customHeight="1" x14ac:dyDescent="0.25">
      <c r="A206" s="5">
        <v>203</v>
      </c>
      <c r="B206" s="22"/>
      <c r="C206" s="22"/>
      <c r="D206" s="22"/>
      <c r="E206" s="22"/>
      <c r="F206" s="22"/>
      <c r="G206" s="22"/>
      <c r="H206" s="32"/>
      <c r="I206" s="22"/>
      <c r="J206" s="23"/>
      <c r="K206" s="22"/>
      <c r="L206" s="33">
        <f t="shared" si="9"/>
        <v>0</v>
      </c>
      <c r="M206" s="8">
        <f t="shared" si="10"/>
        <v>0</v>
      </c>
      <c r="N206" s="18">
        <f t="shared" si="11"/>
        <v>0</v>
      </c>
    </row>
    <row r="207" spans="1:14" ht="20.100000000000001" customHeight="1" x14ac:dyDescent="0.25">
      <c r="A207" s="5">
        <v>204</v>
      </c>
      <c r="B207" s="22"/>
      <c r="C207" s="22"/>
      <c r="D207" s="22"/>
      <c r="E207" s="22"/>
      <c r="F207" s="22"/>
      <c r="G207" s="22"/>
      <c r="H207" s="32"/>
      <c r="I207" s="22"/>
      <c r="J207" s="23"/>
      <c r="K207" s="22"/>
      <c r="L207" s="33">
        <f t="shared" si="9"/>
        <v>0</v>
      </c>
      <c r="M207" s="8">
        <f t="shared" si="10"/>
        <v>0</v>
      </c>
      <c r="N207" s="18">
        <f t="shared" si="11"/>
        <v>0</v>
      </c>
    </row>
    <row r="208" spans="1:14" ht="20.100000000000001" customHeight="1" x14ac:dyDescent="0.25">
      <c r="A208" s="5">
        <v>205</v>
      </c>
      <c r="B208" s="22"/>
      <c r="C208" s="22"/>
      <c r="D208" s="22"/>
      <c r="E208" s="22"/>
      <c r="F208" s="22"/>
      <c r="G208" s="22"/>
      <c r="H208" s="32"/>
      <c r="I208" s="22"/>
      <c r="J208" s="23"/>
      <c r="K208" s="22"/>
      <c r="L208" s="33">
        <f t="shared" si="9"/>
        <v>0</v>
      </c>
      <c r="M208" s="8">
        <f t="shared" si="10"/>
        <v>0</v>
      </c>
      <c r="N208" s="18">
        <f t="shared" si="11"/>
        <v>0</v>
      </c>
    </row>
    <row r="209" spans="1:14" ht="20.100000000000001" customHeight="1" x14ac:dyDescent="0.25">
      <c r="A209" s="5">
        <v>206</v>
      </c>
      <c r="B209" s="22"/>
      <c r="C209" s="22"/>
      <c r="D209" s="22"/>
      <c r="E209" s="22"/>
      <c r="F209" s="22"/>
      <c r="G209" s="22"/>
      <c r="H209" s="32"/>
      <c r="I209" s="22"/>
      <c r="J209" s="23"/>
      <c r="K209" s="22"/>
      <c r="L209" s="33">
        <f t="shared" si="9"/>
        <v>0</v>
      </c>
      <c r="M209" s="8">
        <f t="shared" si="10"/>
        <v>0</v>
      </c>
      <c r="N209" s="18">
        <f t="shared" si="11"/>
        <v>0</v>
      </c>
    </row>
    <row r="210" spans="1:14" ht="20.100000000000001" customHeight="1" x14ac:dyDescent="0.25">
      <c r="A210" s="5">
        <v>207</v>
      </c>
      <c r="B210" s="22"/>
      <c r="C210" s="22"/>
      <c r="D210" s="22"/>
      <c r="E210" s="22"/>
      <c r="F210" s="22"/>
      <c r="G210" s="22"/>
      <c r="H210" s="32"/>
      <c r="I210" s="22"/>
      <c r="J210" s="23"/>
      <c r="K210" s="22"/>
      <c r="L210" s="33">
        <f t="shared" si="9"/>
        <v>0</v>
      </c>
      <c r="M210" s="8">
        <f t="shared" si="10"/>
        <v>0</v>
      </c>
      <c r="N210" s="18">
        <f t="shared" si="11"/>
        <v>0</v>
      </c>
    </row>
    <row r="211" spans="1:14" ht="20.100000000000001" customHeight="1" x14ac:dyDescent="0.25">
      <c r="A211" s="5">
        <v>208</v>
      </c>
      <c r="B211" s="22"/>
      <c r="C211" s="22"/>
      <c r="D211" s="22"/>
      <c r="E211" s="22"/>
      <c r="F211" s="22"/>
      <c r="G211" s="22"/>
      <c r="H211" s="32"/>
      <c r="I211" s="22"/>
      <c r="J211" s="23"/>
      <c r="K211" s="22"/>
      <c r="L211" s="33">
        <f t="shared" si="9"/>
        <v>0</v>
      </c>
      <c r="M211" s="8">
        <f t="shared" si="10"/>
        <v>0</v>
      </c>
      <c r="N211" s="18">
        <f t="shared" si="11"/>
        <v>0</v>
      </c>
    </row>
    <row r="212" spans="1:14" ht="20.100000000000001" customHeight="1" x14ac:dyDescent="0.25">
      <c r="A212" s="5">
        <v>209</v>
      </c>
      <c r="B212" s="22"/>
      <c r="C212" s="22"/>
      <c r="D212" s="22"/>
      <c r="E212" s="22"/>
      <c r="F212" s="22"/>
      <c r="G212" s="22"/>
      <c r="H212" s="32"/>
      <c r="I212" s="22"/>
      <c r="J212" s="23"/>
      <c r="K212" s="22"/>
      <c r="L212" s="33">
        <f t="shared" si="9"/>
        <v>0</v>
      </c>
      <c r="M212" s="8">
        <f t="shared" si="10"/>
        <v>0</v>
      </c>
      <c r="N212" s="18">
        <f t="shared" si="11"/>
        <v>0</v>
      </c>
    </row>
    <row r="213" spans="1:14" ht="20.100000000000001" customHeight="1" x14ac:dyDescent="0.25">
      <c r="A213" s="5">
        <v>210</v>
      </c>
      <c r="B213" s="22"/>
      <c r="C213" s="22"/>
      <c r="D213" s="22"/>
      <c r="E213" s="22"/>
      <c r="F213" s="22"/>
      <c r="G213" s="22"/>
      <c r="H213" s="32"/>
      <c r="I213" s="22"/>
      <c r="J213" s="23"/>
      <c r="K213" s="22"/>
      <c r="L213" s="33">
        <f t="shared" si="9"/>
        <v>0</v>
      </c>
      <c r="M213" s="8">
        <f t="shared" si="10"/>
        <v>0</v>
      </c>
      <c r="N213" s="18">
        <f t="shared" si="11"/>
        <v>0</v>
      </c>
    </row>
    <row r="214" spans="1:14" ht="20.100000000000001" customHeight="1" x14ac:dyDescent="0.25">
      <c r="A214" s="5">
        <v>211</v>
      </c>
      <c r="B214" s="22"/>
      <c r="C214" s="22"/>
      <c r="D214" s="22"/>
      <c r="E214" s="22"/>
      <c r="F214" s="22"/>
      <c r="G214" s="22"/>
      <c r="H214" s="32"/>
      <c r="I214" s="22"/>
      <c r="J214" s="23"/>
      <c r="K214" s="22"/>
      <c r="L214" s="33">
        <f t="shared" si="9"/>
        <v>0</v>
      </c>
      <c r="M214" s="8">
        <f t="shared" si="10"/>
        <v>0</v>
      </c>
      <c r="N214" s="18">
        <f t="shared" si="11"/>
        <v>0</v>
      </c>
    </row>
    <row r="215" spans="1:14" ht="20.100000000000001" customHeight="1" x14ac:dyDescent="0.25">
      <c r="A215" s="5">
        <v>212</v>
      </c>
      <c r="B215" s="22"/>
      <c r="C215" s="22"/>
      <c r="D215" s="22"/>
      <c r="E215" s="22"/>
      <c r="F215" s="22"/>
      <c r="G215" s="22"/>
      <c r="H215" s="32"/>
      <c r="I215" s="22"/>
      <c r="J215" s="23"/>
      <c r="K215" s="22"/>
      <c r="L215" s="33">
        <f t="shared" si="9"/>
        <v>0</v>
      </c>
      <c r="M215" s="8">
        <f t="shared" si="10"/>
        <v>0</v>
      </c>
      <c r="N215" s="18">
        <f t="shared" si="11"/>
        <v>0</v>
      </c>
    </row>
    <row r="216" spans="1:14" ht="20.100000000000001" customHeight="1" x14ac:dyDescent="0.25">
      <c r="A216" s="5">
        <v>213</v>
      </c>
      <c r="B216" s="22"/>
      <c r="C216" s="22"/>
      <c r="D216" s="22"/>
      <c r="E216" s="22"/>
      <c r="F216" s="22"/>
      <c r="G216" s="22"/>
      <c r="H216" s="32"/>
      <c r="I216" s="22"/>
      <c r="J216" s="23"/>
      <c r="K216" s="22"/>
      <c r="L216" s="33">
        <f t="shared" si="9"/>
        <v>0</v>
      </c>
      <c r="M216" s="8">
        <f t="shared" si="10"/>
        <v>0</v>
      </c>
      <c r="N216" s="18">
        <f t="shared" si="11"/>
        <v>0</v>
      </c>
    </row>
    <row r="217" spans="1:14" ht="20.100000000000001" customHeight="1" x14ac:dyDescent="0.25">
      <c r="A217" s="5">
        <v>214</v>
      </c>
      <c r="B217" s="22"/>
      <c r="C217" s="22"/>
      <c r="D217" s="22"/>
      <c r="E217" s="22"/>
      <c r="F217" s="22"/>
      <c r="G217" s="22"/>
      <c r="H217" s="32"/>
      <c r="I217" s="22"/>
      <c r="J217" s="23"/>
      <c r="K217" s="22"/>
      <c r="L217" s="33">
        <f t="shared" si="9"/>
        <v>0</v>
      </c>
      <c r="M217" s="8">
        <f t="shared" si="10"/>
        <v>0</v>
      </c>
      <c r="N217" s="18">
        <f t="shared" si="11"/>
        <v>0</v>
      </c>
    </row>
    <row r="218" spans="1:14" ht="20.100000000000001" customHeight="1" x14ac:dyDescent="0.25">
      <c r="A218" s="5">
        <v>215</v>
      </c>
      <c r="B218" s="22"/>
      <c r="C218" s="22"/>
      <c r="D218" s="22"/>
      <c r="E218" s="22"/>
      <c r="F218" s="22"/>
      <c r="G218" s="22"/>
      <c r="H218" s="32"/>
      <c r="I218" s="22"/>
      <c r="J218" s="23"/>
      <c r="K218" s="22"/>
      <c r="L218" s="33">
        <f t="shared" si="9"/>
        <v>0</v>
      </c>
      <c r="M218" s="8">
        <f t="shared" si="10"/>
        <v>0</v>
      </c>
      <c r="N218" s="18">
        <f t="shared" si="11"/>
        <v>0</v>
      </c>
    </row>
    <row r="219" spans="1:14" ht="20.100000000000001" customHeight="1" x14ac:dyDescent="0.25">
      <c r="A219" s="5">
        <v>216</v>
      </c>
      <c r="B219" s="22"/>
      <c r="C219" s="22"/>
      <c r="D219" s="22"/>
      <c r="E219" s="22"/>
      <c r="F219" s="22"/>
      <c r="G219" s="22"/>
      <c r="H219" s="32"/>
      <c r="I219" s="22"/>
      <c r="J219" s="23"/>
      <c r="K219" s="22"/>
      <c r="L219" s="33">
        <f t="shared" si="9"/>
        <v>0</v>
      </c>
      <c r="M219" s="8">
        <f t="shared" si="10"/>
        <v>0</v>
      </c>
      <c r="N219" s="18">
        <f t="shared" si="11"/>
        <v>0</v>
      </c>
    </row>
    <row r="220" spans="1:14" ht="20.100000000000001" customHeight="1" x14ac:dyDescent="0.25">
      <c r="A220" s="5">
        <v>217</v>
      </c>
      <c r="B220" s="22"/>
      <c r="C220" s="22"/>
      <c r="D220" s="22"/>
      <c r="E220" s="22"/>
      <c r="F220" s="22"/>
      <c r="G220" s="22"/>
      <c r="H220" s="32"/>
      <c r="I220" s="22"/>
      <c r="J220" s="23"/>
      <c r="K220" s="22"/>
      <c r="L220" s="33">
        <f t="shared" si="9"/>
        <v>0</v>
      </c>
      <c r="M220" s="8">
        <f t="shared" si="10"/>
        <v>0</v>
      </c>
      <c r="N220" s="18">
        <f t="shared" si="11"/>
        <v>0</v>
      </c>
    </row>
    <row r="221" spans="1:14" ht="20.100000000000001" customHeight="1" x14ac:dyDescent="0.25">
      <c r="A221" s="5">
        <v>218</v>
      </c>
      <c r="B221" s="22"/>
      <c r="C221" s="22"/>
      <c r="D221" s="22"/>
      <c r="E221" s="22"/>
      <c r="F221" s="22"/>
      <c r="G221" s="22"/>
      <c r="H221" s="32"/>
      <c r="I221" s="22"/>
      <c r="J221" s="23"/>
      <c r="K221" s="22"/>
      <c r="L221" s="33">
        <f t="shared" si="9"/>
        <v>0</v>
      </c>
      <c r="M221" s="8">
        <f t="shared" si="10"/>
        <v>0</v>
      </c>
      <c r="N221" s="18">
        <f t="shared" si="11"/>
        <v>0</v>
      </c>
    </row>
    <row r="222" spans="1:14" ht="20.100000000000001" customHeight="1" x14ac:dyDescent="0.25">
      <c r="A222" s="5">
        <v>219</v>
      </c>
      <c r="B222" s="22"/>
      <c r="C222" s="22"/>
      <c r="D222" s="22"/>
      <c r="E222" s="22"/>
      <c r="F222" s="22"/>
      <c r="G222" s="22"/>
      <c r="H222" s="32"/>
      <c r="I222" s="22"/>
      <c r="J222" s="23"/>
      <c r="K222" s="22"/>
      <c r="L222" s="33">
        <f t="shared" si="9"/>
        <v>0</v>
      </c>
      <c r="M222" s="8">
        <f t="shared" si="10"/>
        <v>0</v>
      </c>
      <c r="N222" s="18">
        <f t="shared" si="11"/>
        <v>0</v>
      </c>
    </row>
    <row r="223" spans="1:14" ht="20.100000000000001" customHeight="1" x14ac:dyDescent="0.25">
      <c r="A223" s="5">
        <v>220</v>
      </c>
      <c r="B223" s="22"/>
      <c r="C223" s="22"/>
      <c r="D223" s="22"/>
      <c r="E223" s="22"/>
      <c r="F223" s="22"/>
      <c r="G223" s="22"/>
      <c r="H223" s="32"/>
      <c r="I223" s="22"/>
      <c r="J223" s="23"/>
      <c r="K223" s="22"/>
      <c r="L223" s="33">
        <f t="shared" si="9"/>
        <v>0</v>
      </c>
      <c r="M223" s="8">
        <f t="shared" si="10"/>
        <v>0</v>
      </c>
      <c r="N223" s="18">
        <f t="shared" si="11"/>
        <v>0</v>
      </c>
    </row>
    <row r="224" spans="1:14" ht="20.100000000000001" customHeight="1" x14ac:dyDescent="0.25">
      <c r="A224" s="5">
        <v>221</v>
      </c>
      <c r="B224" s="22"/>
      <c r="C224" s="22"/>
      <c r="D224" s="22"/>
      <c r="E224" s="22"/>
      <c r="F224" s="22"/>
      <c r="G224" s="22"/>
      <c r="H224" s="32"/>
      <c r="I224" s="22"/>
      <c r="J224" s="23"/>
      <c r="K224" s="22"/>
      <c r="L224" s="33">
        <f t="shared" ref="L224:L287" si="12">IF(OR(E224="غير محدد",E224=""),0,1)</f>
        <v>0</v>
      </c>
      <c r="M224" s="8">
        <f t="shared" ref="M224:M287" si="13">(((J224*52)/260)*(((365-K224)/365)))*I224/12</f>
        <v>0</v>
      </c>
      <c r="N224" s="18">
        <f t="shared" ref="N224:N287" si="14">H224*M224</f>
        <v>0</v>
      </c>
    </row>
    <row r="225" spans="1:14" x14ac:dyDescent="0.25">
      <c r="A225" s="5">
        <v>222</v>
      </c>
      <c r="B225" s="22"/>
      <c r="C225" s="22"/>
      <c r="D225" s="22"/>
      <c r="E225" s="22"/>
      <c r="F225" s="22"/>
      <c r="G225" s="22"/>
      <c r="H225" s="32"/>
      <c r="I225" s="22"/>
      <c r="J225" s="23"/>
      <c r="K225" s="22"/>
      <c r="L225" s="33">
        <f t="shared" si="12"/>
        <v>0</v>
      </c>
      <c r="M225" s="8">
        <f t="shared" si="13"/>
        <v>0</v>
      </c>
      <c r="N225" s="18">
        <f t="shared" si="14"/>
        <v>0</v>
      </c>
    </row>
    <row r="226" spans="1:14" x14ac:dyDescent="0.25">
      <c r="A226" s="5">
        <v>223</v>
      </c>
      <c r="B226" s="22"/>
      <c r="C226" s="22"/>
      <c r="D226" s="22"/>
      <c r="E226" s="22"/>
      <c r="F226" s="22"/>
      <c r="G226" s="22"/>
      <c r="H226" s="32"/>
      <c r="I226" s="22"/>
      <c r="J226" s="23"/>
      <c r="K226" s="22"/>
      <c r="L226" s="33">
        <f t="shared" si="12"/>
        <v>0</v>
      </c>
      <c r="M226" s="8">
        <f t="shared" si="13"/>
        <v>0</v>
      </c>
      <c r="N226" s="18">
        <f t="shared" si="14"/>
        <v>0</v>
      </c>
    </row>
    <row r="227" spans="1:14" x14ac:dyDescent="0.25">
      <c r="A227" s="5">
        <v>224</v>
      </c>
      <c r="B227" s="22"/>
      <c r="C227" s="22"/>
      <c r="D227" s="22"/>
      <c r="E227" s="22"/>
      <c r="F227" s="22"/>
      <c r="G227" s="22"/>
      <c r="H227" s="32"/>
      <c r="I227" s="22"/>
      <c r="J227" s="23"/>
      <c r="K227" s="22"/>
      <c r="L227" s="33">
        <f t="shared" si="12"/>
        <v>0</v>
      </c>
      <c r="M227" s="8">
        <f t="shared" si="13"/>
        <v>0</v>
      </c>
      <c r="N227" s="18">
        <f t="shared" si="14"/>
        <v>0</v>
      </c>
    </row>
    <row r="228" spans="1:14" x14ac:dyDescent="0.25">
      <c r="A228" s="5">
        <v>225</v>
      </c>
      <c r="B228" s="22"/>
      <c r="C228" s="22"/>
      <c r="D228" s="22"/>
      <c r="E228" s="22"/>
      <c r="F228" s="22"/>
      <c r="G228" s="22"/>
      <c r="H228" s="32"/>
      <c r="I228" s="22"/>
      <c r="J228" s="23"/>
      <c r="K228" s="22"/>
      <c r="L228" s="33">
        <f t="shared" si="12"/>
        <v>0</v>
      </c>
      <c r="M228" s="8">
        <f t="shared" si="13"/>
        <v>0</v>
      </c>
      <c r="N228" s="18">
        <f t="shared" si="14"/>
        <v>0</v>
      </c>
    </row>
    <row r="229" spans="1:14" x14ac:dyDescent="0.25">
      <c r="A229" s="5">
        <v>226</v>
      </c>
      <c r="B229" s="22"/>
      <c r="C229" s="22"/>
      <c r="D229" s="22"/>
      <c r="E229" s="22"/>
      <c r="F229" s="22"/>
      <c r="G229" s="22"/>
      <c r="H229" s="32"/>
      <c r="I229" s="22"/>
      <c r="J229" s="23"/>
      <c r="K229" s="22"/>
      <c r="L229" s="33">
        <f t="shared" si="12"/>
        <v>0</v>
      </c>
      <c r="M229" s="8">
        <f t="shared" si="13"/>
        <v>0</v>
      </c>
      <c r="N229" s="18">
        <f t="shared" si="14"/>
        <v>0</v>
      </c>
    </row>
    <row r="230" spans="1:14" x14ac:dyDescent="0.25">
      <c r="A230" s="5">
        <v>227</v>
      </c>
      <c r="B230" s="22"/>
      <c r="C230" s="22"/>
      <c r="D230" s="22"/>
      <c r="E230" s="22"/>
      <c r="F230" s="22"/>
      <c r="G230" s="22"/>
      <c r="H230" s="32"/>
      <c r="I230" s="22"/>
      <c r="J230" s="23"/>
      <c r="K230" s="22"/>
      <c r="L230" s="33">
        <f t="shared" si="12"/>
        <v>0</v>
      </c>
      <c r="M230" s="8">
        <f t="shared" si="13"/>
        <v>0</v>
      </c>
      <c r="N230" s="18">
        <f t="shared" si="14"/>
        <v>0</v>
      </c>
    </row>
    <row r="231" spans="1:14" x14ac:dyDescent="0.25">
      <c r="A231" s="5">
        <v>228</v>
      </c>
      <c r="B231" s="22"/>
      <c r="C231" s="22"/>
      <c r="D231" s="22"/>
      <c r="E231" s="22"/>
      <c r="F231" s="22"/>
      <c r="G231" s="22"/>
      <c r="H231" s="32"/>
      <c r="I231" s="22"/>
      <c r="J231" s="23"/>
      <c r="K231" s="22"/>
      <c r="L231" s="33">
        <f t="shared" si="12"/>
        <v>0</v>
      </c>
      <c r="M231" s="8">
        <f t="shared" si="13"/>
        <v>0</v>
      </c>
      <c r="N231" s="18">
        <f t="shared" si="14"/>
        <v>0</v>
      </c>
    </row>
    <row r="232" spans="1:14" x14ac:dyDescent="0.25">
      <c r="A232" s="5">
        <v>229</v>
      </c>
      <c r="B232" s="22"/>
      <c r="C232" s="22"/>
      <c r="D232" s="22"/>
      <c r="E232" s="22"/>
      <c r="F232" s="22"/>
      <c r="G232" s="22"/>
      <c r="H232" s="32"/>
      <c r="I232" s="22"/>
      <c r="J232" s="23"/>
      <c r="K232" s="22"/>
      <c r="L232" s="33">
        <f t="shared" si="12"/>
        <v>0</v>
      </c>
      <c r="M232" s="8">
        <f t="shared" si="13"/>
        <v>0</v>
      </c>
      <c r="N232" s="18">
        <f t="shared" si="14"/>
        <v>0</v>
      </c>
    </row>
    <row r="233" spans="1:14" x14ac:dyDescent="0.25">
      <c r="A233" s="5">
        <v>230</v>
      </c>
      <c r="B233" s="22"/>
      <c r="C233" s="22"/>
      <c r="D233" s="22"/>
      <c r="E233" s="22"/>
      <c r="F233" s="22"/>
      <c r="G233" s="22"/>
      <c r="H233" s="32"/>
      <c r="I233" s="22"/>
      <c r="J233" s="23"/>
      <c r="K233" s="22"/>
      <c r="L233" s="33">
        <f t="shared" si="12"/>
        <v>0</v>
      </c>
      <c r="M233" s="8">
        <f t="shared" si="13"/>
        <v>0</v>
      </c>
      <c r="N233" s="18">
        <f t="shared" si="14"/>
        <v>0</v>
      </c>
    </row>
    <row r="234" spans="1:14" x14ac:dyDescent="0.25">
      <c r="A234" s="5">
        <v>231</v>
      </c>
      <c r="B234" s="22"/>
      <c r="C234" s="22"/>
      <c r="D234" s="22"/>
      <c r="E234" s="22"/>
      <c r="F234" s="22"/>
      <c r="G234" s="22"/>
      <c r="H234" s="32"/>
      <c r="I234" s="22"/>
      <c r="J234" s="23"/>
      <c r="K234" s="22"/>
      <c r="L234" s="33">
        <f t="shared" si="12"/>
        <v>0</v>
      </c>
      <c r="M234" s="8">
        <f t="shared" si="13"/>
        <v>0</v>
      </c>
      <c r="N234" s="18">
        <f t="shared" si="14"/>
        <v>0</v>
      </c>
    </row>
    <row r="235" spans="1:14" x14ac:dyDescent="0.25">
      <c r="A235" s="5">
        <v>232</v>
      </c>
      <c r="B235" s="22"/>
      <c r="C235" s="22"/>
      <c r="D235" s="22"/>
      <c r="E235" s="22"/>
      <c r="F235" s="22"/>
      <c r="G235" s="22"/>
      <c r="H235" s="32"/>
      <c r="I235" s="22"/>
      <c r="J235" s="23"/>
      <c r="K235" s="22"/>
      <c r="L235" s="33">
        <f t="shared" si="12"/>
        <v>0</v>
      </c>
      <c r="M235" s="8">
        <f t="shared" si="13"/>
        <v>0</v>
      </c>
      <c r="N235" s="18">
        <f t="shared" si="14"/>
        <v>0</v>
      </c>
    </row>
    <row r="236" spans="1:14" x14ac:dyDescent="0.25">
      <c r="A236" s="5">
        <v>233</v>
      </c>
      <c r="B236" s="22"/>
      <c r="C236" s="22"/>
      <c r="D236" s="22"/>
      <c r="E236" s="22"/>
      <c r="F236" s="22"/>
      <c r="G236" s="22"/>
      <c r="H236" s="32"/>
      <c r="I236" s="22"/>
      <c r="J236" s="23"/>
      <c r="K236" s="22"/>
      <c r="L236" s="33">
        <f t="shared" si="12"/>
        <v>0</v>
      </c>
      <c r="M236" s="8">
        <f t="shared" si="13"/>
        <v>0</v>
      </c>
      <c r="N236" s="18">
        <f t="shared" si="14"/>
        <v>0</v>
      </c>
    </row>
    <row r="237" spans="1:14" x14ac:dyDescent="0.25">
      <c r="A237" s="5">
        <v>234</v>
      </c>
      <c r="B237" s="22"/>
      <c r="C237" s="22"/>
      <c r="D237" s="22"/>
      <c r="E237" s="22"/>
      <c r="F237" s="22"/>
      <c r="G237" s="22"/>
      <c r="H237" s="32"/>
      <c r="I237" s="22"/>
      <c r="J237" s="23"/>
      <c r="K237" s="22"/>
      <c r="L237" s="33">
        <f t="shared" si="12"/>
        <v>0</v>
      </c>
      <c r="M237" s="8">
        <f t="shared" si="13"/>
        <v>0</v>
      </c>
      <c r="N237" s="18">
        <f t="shared" si="14"/>
        <v>0</v>
      </c>
    </row>
    <row r="238" spans="1:14" x14ac:dyDescent="0.25">
      <c r="A238" s="5">
        <v>235</v>
      </c>
      <c r="B238" s="22"/>
      <c r="C238" s="22"/>
      <c r="D238" s="22"/>
      <c r="E238" s="22"/>
      <c r="F238" s="22"/>
      <c r="G238" s="22"/>
      <c r="H238" s="32"/>
      <c r="I238" s="22"/>
      <c r="J238" s="23"/>
      <c r="K238" s="22"/>
      <c r="L238" s="33">
        <f t="shared" si="12"/>
        <v>0</v>
      </c>
      <c r="M238" s="8">
        <f t="shared" si="13"/>
        <v>0</v>
      </c>
      <c r="N238" s="18">
        <f t="shared" si="14"/>
        <v>0</v>
      </c>
    </row>
    <row r="239" spans="1:14" x14ac:dyDescent="0.25">
      <c r="A239" s="5">
        <v>236</v>
      </c>
      <c r="B239" s="22"/>
      <c r="C239" s="22"/>
      <c r="D239" s="22"/>
      <c r="E239" s="22"/>
      <c r="F239" s="22"/>
      <c r="G239" s="22"/>
      <c r="H239" s="32"/>
      <c r="I239" s="22"/>
      <c r="J239" s="23"/>
      <c r="K239" s="22"/>
      <c r="L239" s="33">
        <f t="shared" si="12"/>
        <v>0</v>
      </c>
      <c r="M239" s="8">
        <f t="shared" si="13"/>
        <v>0</v>
      </c>
      <c r="N239" s="18">
        <f t="shared" si="14"/>
        <v>0</v>
      </c>
    </row>
    <row r="240" spans="1:14" x14ac:dyDescent="0.25">
      <c r="A240" s="5">
        <v>237</v>
      </c>
      <c r="B240" s="22"/>
      <c r="C240" s="22"/>
      <c r="D240" s="22"/>
      <c r="E240" s="22"/>
      <c r="F240" s="22"/>
      <c r="G240" s="22"/>
      <c r="H240" s="32"/>
      <c r="I240" s="22"/>
      <c r="J240" s="23"/>
      <c r="K240" s="22"/>
      <c r="L240" s="33">
        <f t="shared" si="12"/>
        <v>0</v>
      </c>
      <c r="M240" s="8">
        <f t="shared" si="13"/>
        <v>0</v>
      </c>
      <c r="N240" s="18">
        <f t="shared" si="14"/>
        <v>0</v>
      </c>
    </row>
    <row r="241" spans="1:14" x14ac:dyDescent="0.25">
      <c r="A241" s="5">
        <v>238</v>
      </c>
      <c r="B241" s="22"/>
      <c r="C241" s="22"/>
      <c r="D241" s="22"/>
      <c r="E241" s="22"/>
      <c r="F241" s="22"/>
      <c r="G241" s="22"/>
      <c r="H241" s="32"/>
      <c r="I241" s="22"/>
      <c r="J241" s="23"/>
      <c r="K241" s="22"/>
      <c r="L241" s="33">
        <f t="shared" si="12"/>
        <v>0</v>
      </c>
      <c r="M241" s="8">
        <f t="shared" si="13"/>
        <v>0</v>
      </c>
      <c r="N241" s="18">
        <f t="shared" si="14"/>
        <v>0</v>
      </c>
    </row>
    <row r="242" spans="1:14" x14ac:dyDescent="0.25">
      <c r="A242" s="5">
        <v>239</v>
      </c>
      <c r="B242" s="22"/>
      <c r="C242" s="22"/>
      <c r="D242" s="22"/>
      <c r="E242" s="22"/>
      <c r="F242" s="22"/>
      <c r="G242" s="22"/>
      <c r="H242" s="32"/>
      <c r="I242" s="22"/>
      <c r="J242" s="23"/>
      <c r="K242" s="22"/>
      <c r="L242" s="33">
        <f t="shared" si="12"/>
        <v>0</v>
      </c>
      <c r="M242" s="8">
        <f t="shared" si="13"/>
        <v>0</v>
      </c>
      <c r="N242" s="18">
        <f t="shared" si="14"/>
        <v>0</v>
      </c>
    </row>
    <row r="243" spans="1:14" x14ac:dyDescent="0.25">
      <c r="A243" s="5">
        <v>240</v>
      </c>
      <c r="B243" s="22"/>
      <c r="C243" s="22"/>
      <c r="D243" s="22"/>
      <c r="E243" s="22"/>
      <c r="F243" s="22"/>
      <c r="G243" s="22"/>
      <c r="H243" s="32"/>
      <c r="I243" s="22"/>
      <c r="J243" s="23"/>
      <c r="K243" s="22"/>
      <c r="L243" s="33">
        <f t="shared" si="12"/>
        <v>0</v>
      </c>
      <c r="M243" s="8">
        <f t="shared" si="13"/>
        <v>0</v>
      </c>
      <c r="N243" s="18">
        <f t="shared" si="14"/>
        <v>0</v>
      </c>
    </row>
    <row r="244" spans="1:14" x14ac:dyDescent="0.25">
      <c r="A244" s="5">
        <v>241</v>
      </c>
      <c r="B244" s="22"/>
      <c r="C244" s="22"/>
      <c r="D244" s="22"/>
      <c r="E244" s="22"/>
      <c r="F244" s="22"/>
      <c r="G244" s="22"/>
      <c r="H244" s="32"/>
      <c r="I244" s="22"/>
      <c r="J244" s="23"/>
      <c r="K244" s="22"/>
      <c r="L244" s="33">
        <f t="shared" si="12"/>
        <v>0</v>
      </c>
      <c r="M244" s="8">
        <f t="shared" si="13"/>
        <v>0</v>
      </c>
      <c r="N244" s="18">
        <f t="shared" si="14"/>
        <v>0</v>
      </c>
    </row>
    <row r="245" spans="1:14" x14ac:dyDescent="0.25">
      <c r="A245" s="5">
        <v>242</v>
      </c>
      <c r="B245" s="22"/>
      <c r="C245" s="22"/>
      <c r="D245" s="22"/>
      <c r="E245" s="22"/>
      <c r="F245" s="22"/>
      <c r="G245" s="22"/>
      <c r="H245" s="32"/>
      <c r="I245" s="22"/>
      <c r="J245" s="23"/>
      <c r="K245" s="22"/>
      <c r="L245" s="33">
        <f t="shared" si="12"/>
        <v>0</v>
      </c>
      <c r="M245" s="8">
        <f t="shared" si="13"/>
        <v>0</v>
      </c>
      <c r="N245" s="18">
        <f t="shared" si="14"/>
        <v>0</v>
      </c>
    </row>
    <row r="246" spans="1:14" x14ac:dyDescent="0.25">
      <c r="A246" s="5">
        <v>243</v>
      </c>
      <c r="B246" s="22"/>
      <c r="C246" s="22"/>
      <c r="D246" s="22"/>
      <c r="E246" s="22"/>
      <c r="F246" s="22"/>
      <c r="G246" s="22"/>
      <c r="H246" s="32"/>
      <c r="I246" s="22"/>
      <c r="J246" s="23"/>
      <c r="K246" s="22"/>
      <c r="L246" s="33">
        <f t="shared" si="12"/>
        <v>0</v>
      </c>
      <c r="M246" s="8">
        <f t="shared" si="13"/>
        <v>0</v>
      </c>
      <c r="N246" s="18">
        <f t="shared" si="14"/>
        <v>0</v>
      </c>
    </row>
    <row r="247" spans="1:14" x14ac:dyDescent="0.25">
      <c r="A247" s="5">
        <v>244</v>
      </c>
      <c r="B247" s="22"/>
      <c r="C247" s="22"/>
      <c r="D247" s="22"/>
      <c r="E247" s="22"/>
      <c r="F247" s="22"/>
      <c r="G247" s="22"/>
      <c r="H247" s="32"/>
      <c r="I247" s="22"/>
      <c r="J247" s="23"/>
      <c r="K247" s="22"/>
      <c r="L247" s="33">
        <f t="shared" si="12"/>
        <v>0</v>
      </c>
      <c r="M247" s="8">
        <f t="shared" si="13"/>
        <v>0</v>
      </c>
      <c r="N247" s="18">
        <f t="shared" si="14"/>
        <v>0</v>
      </c>
    </row>
    <row r="248" spans="1:14" x14ac:dyDescent="0.25">
      <c r="A248" s="5">
        <v>245</v>
      </c>
      <c r="B248" s="22"/>
      <c r="C248" s="22"/>
      <c r="D248" s="22"/>
      <c r="E248" s="22"/>
      <c r="F248" s="22"/>
      <c r="G248" s="22"/>
      <c r="H248" s="32"/>
      <c r="I248" s="22"/>
      <c r="J248" s="23"/>
      <c r="K248" s="22"/>
      <c r="L248" s="33">
        <f t="shared" si="12"/>
        <v>0</v>
      </c>
      <c r="M248" s="8">
        <f t="shared" si="13"/>
        <v>0</v>
      </c>
      <c r="N248" s="18">
        <f t="shared" si="14"/>
        <v>0</v>
      </c>
    </row>
    <row r="249" spans="1:14" x14ac:dyDescent="0.25">
      <c r="A249" s="5">
        <v>246</v>
      </c>
      <c r="B249" s="22"/>
      <c r="C249" s="22"/>
      <c r="D249" s="22"/>
      <c r="E249" s="22"/>
      <c r="F249" s="22"/>
      <c r="G249" s="22"/>
      <c r="H249" s="32"/>
      <c r="I249" s="22"/>
      <c r="J249" s="23"/>
      <c r="K249" s="22"/>
      <c r="L249" s="33">
        <f t="shared" si="12"/>
        <v>0</v>
      </c>
      <c r="M249" s="8">
        <f t="shared" si="13"/>
        <v>0</v>
      </c>
      <c r="N249" s="18">
        <f t="shared" si="14"/>
        <v>0</v>
      </c>
    </row>
    <row r="250" spans="1:14" x14ac:dyDescent="0.25">
      <c r="A250" s="5">
        <v>247</v>
      </c>
      <c r="B250" s="22"/>
      <c r="C250" s="22"/>
      <c r="D250" s="22"/>
      <c r="E250" s="22"/>
      <c r="F250" s="22"/>
      <c r="G250" s="22"/>
      <c r="H250" s="32"/>
      <c r="I250" s="22"/>
      <c r="J250" s="23"/>
      <c r="K250" s="22"/>
      <c r="L250" s="33">
        <f t="shared" si="12"/>
        <v>0</v>
      </c>
      <c r="M250" s="8">
        <f t="shared" si="13"/>
        <v>0</v>
      </c>
      <c r="N250" s="18">
        <f t="shared" si="14"/>
        <v>0</v>
      </c>
    </row>
    <row r="251" spans="1:14" x14ac:dyDescent="0.25">
      <c r="A251" s="5">
        <v>248</v>
      </c>
      <c r="B251" s="22"/>
      <c r="C251" s="22"/>
      <c r="D251" s="22"/>
      <c r="E251" s="22"/>
      <c r="F251" s="22"/>
      <c r="G251" s="22"/>
      <c r="H251" s="32"/>
      <c r="I251" s="22"/>
      <c r="J251" s="23"/>
      <c r="K251" s="22"/>
      <c r="L251" s="33">
        <f t="shared" si="12"/>
        <v>0</v>
      </c>
      <c r="M251" s="8">
        <f t="shared" si="13"/>
        <v>0</v>
      </c>
      <c r="N251" s="18">
        <f t="shared" si="14"/>
        <v>0</v>
      </c>
    </row>
    <row r="252" spans="1:14" x14ac:dyDescent="0.25">
      <c r="A252" s="5">
        <v>249</v>
      </c>
      <c r="B252" s="22"/>
      <c r="C252" s="22"/>
      <c r="D252" s="22"/>
      <c r="E252" s="22"/>
      <c r="F252" s="22"/>
      <c r="G252" s="22"/>
      <c r="H252" s="32"/>
      <c r="I252" s="22"/>
      <c r="J252" s="23"/>
      <c r="K252" s="22"/>
      <c r="L252" s="33">
        <f t="shared" si="12"/>
        <v>0</v>
      </c>
      <c r="M252" s="8">
        <f t="shared" si="13"/>
        <v>0</v>
      </c>
      <c r="N252" s="18">
        <f t="shared" si="14"/>
        <v>0</v>
      </c>
    </row>
    <row r="253" spans="1:14" x14ac:dyDescent="0.25">
      <c r="A253" s="5">
        <v>250</v>
      </c>
      <c r="B253" s="22"/>
      <c r="C253" s="22"/>
      <c r="D253" s="22"/>
      <c r="E253" s="22"/>
      <c r="F253" s="22"/>
      <c r="G253" s="22"/>
      <c r="H253" s="32"/>
      <c r="I253" s="22"/>
      <c r="J253" s="23"/>
      <c r="K253" s="22"/>
      <c r="L253" s="33">
        <f t="shared" si="12"/>
        <v>0</v>
      </c>
      <c r="M253" s="8">
        <f t="shared" si="13"/>
        <v>0</v>
      </c>
      <c r="N253" s="18">
        <f t="shared" si="14"/>
        <v>0</v>
      </c>
    </row>
    <row r="254" spans="1:14" x14ac:dyDescent="0.25">
      <c r="A254" s="5">
        <v>251</v>
      </c>
      <c r="B254" s="22"/>
      <c r="C254" s="22"/>
      <c r="D254" s="22"/>
      <c r="E254" s="22"/>
      <c r="F254" s="22"/>
      <c r="G254" s="22"/>
      <c r="H254" s="32"/>
      <c r="I254" s="22"/>
      <c r="J254" s="23"/>
      <c r="K254" s="22"/>
      <c r="L254" s="33">
        <f t="shared" si="12"/>
        <v>0</v>
      </c>
      <c r="M254" s="8">
        <f t="shared" si="13"/>
        <v>0</v>
      </c>
      <c r="N254" s="18">
        <f t="shared" si="14"/>
        <v>0</v>
      </c>
    </row>
    <row r="255" spans="1:14" x14ac:dyDescent="0.25">
      <c r="A255" s="5">
        <v>252</v>
      </c>
      <c r="B255" s="22"/>
      <c r="C255" s="22"/>
      <c r="D255" s="22"/>
      <c r="E255" s="22"/>
      <c r="F255" s="22"/>
      <c r="G255" s="22"/>
      <c r="H255" s="32"/>
      <c r="I255" s="22"/>
      <c r="J255" s="23"/>
      <c r="K255" s="22"/>
      <c r="L255" s="33">
        <f t="shared" si="12"/>
        <v>0</v>
      </c>
      <c r="M255" s="8">
        <f t="shared" si="13"/>
        <v>0</v>
      </c>
      <c r="N255" s="18">
        <f t="shared" si="14"/>
        <v>0</v>
      </c>
    </row>
    <row r="256" spans="1:14" x14ac:dyDescent="0.25">
      <c r="A256" s="5">
        <v>253</v>
      </c>
      <c r="B256" s="22"/>
      <c r="C256" s="22"/>
      <c r="D256" s="22"/>
      <c r="E256" s="22"/>
      <c r="F256" s="22"/>
      <c r="G256" s="22"/>
      <c r="H256" s="32"/>
      <c r="I256" s="22"/>
      <c r="J256" s="23"/>
      <c r="K256" s="22"/>
      <c r="L256" s="33">
        <f t="shared" si="12"/>
        <v>0</v>
      </c>
      <c r="M256" s="8">
        <f t="shared" si="13"/>
        <v>0</v>
      </c>
      <c r="N256" s="18">
        <f t="shared" si="14"/>
        <v>0</v>
      </c>
    </row>
    <row r="257" spans="1:14" x14ac:dyDescent="0.25">
      <c r="A257" s="5">
        <v>254</v>
      </c>
      <c r="B257" s="22"/>
      <c r="C257" s="22"/>
      <c r="D257" s="22"/>
      <c r="E257" s="22"/>
      <c r="F257" s="22"/>
      <c r="G257" s="22"/>
      <c r="H257" s="32"/>
      <c r="I257" s="22"/>
      <c r="J257" s="23"/>
      <c r="K257" s="22"/>
      <c r="L257" s="33">
        <f t="shared" si="12"/>
        <v>0</v>
      </c>
      <c r="M257" s="8">
        <f t="shared" si="13"/>
        <v>0</v>
      </c>
      <c r="N257" s="18">
        <f t="shared" si="14"/>
        <v>0</v>
      </c>
    </row>
    <row r="258" spans="1:14" x14ac:dyDescent="0.25">
      <c r="A258" s="5">
        <v>255</v>
      </c>
      <c r="B258" s="22"/>
      <c r="C258" s="22"/>
      <c r="D258" s="22"/>
      <c r="E258" s="22"/>
      <c r="F258" s="22"/>
      <c r="G258" s="22"/>
      <c r="H258" s="32"/>
      <c r="I258" s="22"/>
      <c r="J258" s="23"/>
      <c r="K258" s="22"/>
      <c r="L258" s="33">
        <f t="shared" si="12"/>
        <v>0</v>
      </c>
      <c r="M258" s="8">
        <f t="shared" si="13"/>
        <v>0</v>
      </c>
      <c r="N258" s="18">
        <f t="shared" si="14"/>
        <v>0</v>
      </c>
    </row>
    <row r="259" spans="1:14" x14ac:dyDescent="0.25">
      <c r="A259" s="5">
        <v>256</v>
      </c>
      <c r="B259" s="22"/>
      <c r="C259" s="22"/>
      <c r="D259" s="22"/>
      <c r="E259" s="22"/>
      <c r="F259" s="22"/>
      <c r="G259" s="22"/>
      <c r="H259" s="32"/>
      <c r="I259" s="22"/>
      <c r="J259" s="23"/>
      <c r="K259" s="22"/>
      <c r="L259" s="33">
        <f t="shared" si="12"/>
        <v>0</v>
      </c>
      <c r="M259" s="8">
        <f t="shared" si="13"/>
        <v>0</v>
      </c>
      <c r="N259" s="18">
        <f t="shared" si="14"/>
        <v>0</v>
      </c>
    </row>
    <row r="260" spans="1:14" x14ac:dyDescent="0.25">
      <c r="A260" s="5">
        <v>257</v>
      </c>
      <c r="B260" s="22"/>
      <c r="C260" s="22"/>
      <c r="D260" s="22"/>
      <c r="E260" s="22"/>
      <c r="F260" s="22"/>
      <c r="G260" s="22"/>
      <c r="H260" s="32"/>
      <c r="I260" s="22"/>
      <c r="J260" s="23"/>
      <c r="K260" s="22"/>
      <c r="L260" s="33">
        <f t="shared" si="12"/>
        <v>0</v>
      </c>
      <c r="M260" s="8">
        <f t="shared" si="13"/>
        <v>0</v>
      </c>
      <c r="N260" s="18">
        <f t="shared" si="14"/>
        <v>0</v>
      </c>
    </row>
    <row r="261" spans="1:14" x14ac:dyDescent="0.25">
      <c r="A261" s="5">
        <v>258</v>
      </c>
      <c r="B261" s="22"/>
      <c r="C261" s="22"/>
      <c r="D261" s="22"/>
      <c r="E261" s="22"/>
      <c r="F261" s="22"/>
      <c r="G261" s="22"/>
      <c r="H261" s="32"/>
      <c r="I261" s="22"/>
      <c r="J261" s="23"/>
      <c r="K261" s="22"/>
      <c r="L261" s="33">
        <f t="shared" si="12"/>
        <v>0</v>
      </c>
      <c r="M261" s="8">
        <f t="shared" si="13"/>
        <v>0</v>
      </c>
      <c r="N261" s="18">
        <f t="shared" si="14"/>
        <v>0</v>
      </c>
    </row>
    <row r="262" spans="1:14" x14ac:dyDescent="0.25">
      <c r="A262" s="5">
        <v>259</v>
      </c>
      <c r="B262" s="22"/>
      <c r="C262" s="22"/>
      <c r="D262" s="22"/>
      <c r="E262" s="22"/>
      <c r="F262" s="22"/>
      <c r="G262" s="22"/>
      <c r="H262" s="32"/>
      <c r="I262" s="22"/>
      <c r="J262" s="23"/>
      <c r="K262" s="22"/>
      <c r="L262" s="33">
        <f t="shared" si="12"/>
        <v>0</v>
      </c>
      <c r="M262" s="8">
        <f t="shared" si="13"/>
        <v>0</v>
      </c>
      <c r="N262" s="18">
        <f t="shared" si="14"/>
        <v>0</v>
      </c>
    </row>
    <row r="263" spans="1:14" x14ac:dyDescent="0.25">
      <c r="A263" s="5">
        <v>260</v>
      </c>
      <c r="B263" s="22"/>
      <c r="C263" s="22"/>
      <c r="D263" s="22"/>
      <c r="E263" s="22"/>
      <c r="F263" s="22"/>
      <c r="G263" s="22"/>
      <c r="H263" s="32"/>
      <c r="I263" s="22"/>
      <c r="J263" s="23"/>
      <c r="K263" s="22"/>
      <c r="L263" s="33">
        <f t="shared" si="12"/>
        <v>0</v>
      </c>
      <c r="M263" s="8">
        <f t="shared" si="13"/>
        <v>0</v>
      </c>
      <c r="N263" s="18">
        <f t="shared" si="14"/>
        <v>0</v>
      </c>
    </row>
    <row r="264" spans="1:14" x14ac:dyDescent="0.25">
      <c r="A264" s="5">
        <v>261</v>
      </c>
      <c r="B264" s="22"/>
      <c r="C264" s="22"/>
      <c r="D264" s="22"/>
      <c r="E264" s="22"/>
      <c r="F264" s="22"/>
      <c r="G264" s="22"/>
      <c r="H264" s="32"/>
      <c r="I264" s="22"/>
      <c r="J264" s="23"/>
      <c r="K264" s="22"/>
      <c r="L264" s="33">
        <f t="shared" si="12"/>
        <v>0</v>
      </c>
      <c r="M264" s="8">
        <f t="shared" si="13"/>
        <v>0</v>
      </c>
      <c r="N264" s="18">
        <f t="shared" si="14"/>
        <v>0</v>
      </c>
    </row>
    <row r="265" spans="1:14" x14ac:dyDescent="0.25">
      <c r="A265" s="5">
        <v>262</v>
      </c>
      <c r="B265" s="22"/>
      <c r="C265" s="22"/>
      <c r="D265" s="22"/>
      <c r="E265" s="22"/>
      <c r="F265" s="22"/>
      <c r="G265" s="22"/>
      <c r="H265" s="32"/>
      <c r="I265" s="22"/>
      <c r="J265" s="23"/>
      <c r="K265" s="22"/>
      <c r="L265" s="33">
        <f t="shared" si="12"/>
        <v>0</v>
      </c>
      <c r="M265" s="8">
        <f t="shared" si="13"/>
        <v>0</v>
      </c>
      <c r="N265" s="18">
        <f t="shared" si="14"/>
        <v>0</v>
      </c>
    </row>
    <row r="266" spans="1:14" x14ac:dyDescent="0.25">
      <c r="A266" s="5">
        <v>263</v>
      </c>
      <c r="B266" s="22"/>
      <c r="C266" s="22"/>
      <c r="D266" s="22"/>
      <c r="E266" s="22"/>
      <c r="F266" s="22"/>
      <c r="G266" s="22"/>
      <c r="H266" s="32"/>
      <c r="I266" s="22"/>
      <c r="J266" s="23"/>
      <c r="K266" s="22"/>
      <c r="L266" s="33">
        <f t="shared" si="12"/>
        <v>0</v>
      </c>
      <c r="M266" s="8">
        <f t="shared" si="13"/>
        <v>0</v>
      </c>
      <c r="N266" s="18">
        <f t="shared" si="14"/>
        <v>0</v>
      </c>
    </row>
    <row r="267" spans="1:14" x14ac:dyDescent="0.25">
      <c r="A267" s="5">
        <v>264</v>
      </c>
      <c r="B267" s="22"/>
      <c r="C267" s="22"/>
      <c r="D267" s="22"/>
      <c r="E267" s="22"/>
      <c r="F267" s="22"/>
      <c r="G267" s="22"/>
      <c r="H267" s="32"/>
      <c r="I267" s="22"/>
      <c r="J267" s="23"/>
      <c r="K267" s="22"/>
      <c r="L267" s="33">
        <f t="shared" si="12"/>
        <v>0</v>
      </c>
      <c r="M267" s="8">
        <f t="shared" si="13"/>
        <v>0</v>
      </c>
      <c r="N267" s="18">
        <f t="shared" si="14"/>
        <v>0</v>
      </c>
    </row>
    <row r="268" spans="1:14" x14ac:dyDescent="0.25">
      <c r="A268" s="5">
        <v>265</v>
      </c>
      <c r="B268" s="22"/>
      <c r="C268" s="22"/>
      <c r="D268" s="22"/>
      <c r="E268" s="22"/>
      <c r="F268" s="22"/>
      <c r="G268" s="22"/>
      <c r="H268" s="32"/>
      <c r="I268" s="22"/>
      <c r="J268" s="23"/>
      <c r="K268" s="22"/>
      <c r="L268" s="33">
        <f t="shared" si="12"/>
        <v>0</v>
      </c>
      <c r="M268" s="8">
        <f t="shared" si="13"/>
        <v>0</v>
      </c>
      <c r="N268" s="18">
        <f t="shared" si="14"/>
        <v>0</v>
      </c>
    </row>
    <row r="269" spans="1:14" x14ac:dyDescent="0.25">
      <c r="A269" s="5">
        <v>266</v>
      </c>
      <c r="B269" s="22"/>
      <c r="C269" s="22"/>
      <c r="D269" s="22"/>
      <c r="E269" s="22"/>
      <c r="F269" s="22"/>
      <c r="G269" s="22"/>
      <c r="H269" s="32"/>
      <c r="I269" s="22"/>
      <c r="J269" s="23"/>
      <c r="K269" s="22"/>
      <c r="L269" s="33">
        <f t="shared" si="12"/>
        <v>0</v>
      </c>
      <c r="M269" s="8">
        <f t="shared" si="13"/>
        <v>0</v>
      </c>
      <c r="N269" s="18">
        <f t="shared" si="14"/>
        <v>0</v>
      </c>
    </row>
    <row r="270" spans="1:14" x14ac:dyDescent="0.25">
      <c r="A270" s="5">
        <v>267</v>
      </c>
      <c r="B270" s="22"/>
      <c r="C270" s="22"/>
      <c r="D270" s="22"/>
      <c r="E270" s="22"/>
      <c r="F270" s="22"/>
      <c r="G270" s="22"/>
      <c r="H270" s="32"/>
      <c r="I270" s="22"/>
      <c r="J270" s="23"/>
      <c r="K270" s="22"/>
      <c r="L270" s="33">
        <f t="shared" si="12"/>
        <v>0</v>
      </c>
      <c r="M270" s="8">
        <f t="shared" si="13"/>
        <v>0</v>
      </c>
      <c r="N270" s="18">
        <f t="shared" si="14"/>
        <v>0</v>
      </c>
    </row>
    <row r="271" spans="1:14" x14ac:dyDescent="0.25">
      <c r="A271" s="5">
        <v>268</v>
      </c>
      <c r="B271" s="22"/>
      <c r="C271" s="22"/>
      <c r="D271" s="22"/>
      <c r="E271" s="22"/>
      <c r="F271" s="22"/>
      <c r="G271" s="22"/>
      <c r="H271" s="32"/>
      <c r="I271" s="22"/>
      <c r="J271" s="23"/>
      <c r="K271" s="22"/>
      <c r="L271" s="33">
        <f t="shared" si="12"/>
        <v>0</v>
      </c>
      <c r="M271" s="8">
        <f t="shared" si="13"/>
        <v>0</v>
      </c>
      <c r="N271" s="18">
        <f t="shared" si="14"/>
        <v>0</v>
      </c>
    </row>
    <row r="272" spans="1:14" x14ac:dyDescent="0.25">
      <c r="A272" s="5">
        <v>269</v>
      </c>
      <c r="B272" s="22"/>
      <c r="C272" s="22"/>
      <c r="D272" s="22"/>
      <c r="E272" s="22"/>
      <c r="F272" s="22"/>
      <c r="G272" s="22"/>
      <c r="H272" s="32"/>
      <c r="I272" s="22"/>
      <c r="J272" s="23"/>
      <c r="K272" s="22"/>
      <c r="L272" s="33">
        <f t="shared" si="12"/>
        <v>0</v>
      </c>
      <c r="M272" s="8">
        <f t="shared" si="13"/>
        <v>0</v>
      </c>
      <c r="N272" s="18">
        <f t="shared" si="14"/>
        <v>0</v>
      </c>
    </row>
    <row r="273" spans="1:14" x14ac:dyDescent="0.25">
      <c r="A273" s="5">
        <v>270</v>
      </c>
      <c r="B273" s="22"/>
      <c r="C273" s="22"/>
      <c r="D273" s="22"/>
      <c r="E273" s="22"/>
      <c r="F273" s="22"/>
      <c r="G273" s="22"/>
      <c r="H273" s="32"/>
      <c r="I273" s="22"/>
      <c r="J273" s="23"/>
      <c r="K273" s="22"/>
      <c r="L273" s="33">
        <f t="shared" si="12"/>
        <v>0</v>
      </c>
      <c r="M273" s="8">
        <f t="shared" si="13"/>
        <v>0</v>
      </c>
      <c r="N273" s="18">
        <f t="shared" si="14"/>
        <v>0</v>
      </c>
    </row>
    <row r="274" spans="1:14" x14ac:dyDescent="0.25">
      <c r="A274" s="5">
        <v>271</v>
      </c>
      <c r="B274" s="22"/>
      <c r="C274" s="22"/>
      <c r="D274" s="22"/>
      <c r="E274" s="22"/>
      <c r="F274" s="22"/>
      <c r="G274" s="22"/>
      <c r="H274" s="32"/>
      <c r="I274" s="22"/>
      <c r="J274" s="23"/>
      <c r="K274" s="22"/>
      <c r="L274" s="33">
        <f t="shared" si="12"/>
        <v>0</v>
      </c>
      <c r="M274" s="8">
        <f t="shared" si="13"/>
        <v>0</v>
      </c>
      <c r="N274" s="18">
        <f t="shared" si="14"/>
        <v>0</v>
      </c>
    </row>
    <row r="275" spans="1:14" x14ac:dyDescent="0.25">
      <c r="A275" s="5">
        <v>272</v>
      </c>
      <c r="B275" s="22"/>
      <c r="C275" s="22"/>
      <c r="D275" s="22"/>
      <c r="E275" s="22"/>
      <c r="F275" s="22"/>
      <c r="G275" s="22"/>
      <c r="H275" s="32"/>
      <c r="I275" s="22"/>
      <c r="J275" s="23"/>
      <c r="K275" s="22"/>
      <c r="L275" s="33">
        <f t="shared" si="12"/>
        <v>0</v>
      </c>
      <c r="M275" s="8">
        <f t="shared" si="13"/>
        <v>0</v>
      </c>
      <c r="N275" s="18">
        <f t="shared" si="14"/>
        <v>0</v>
      </c>
    </row>
    <row r="276" spans="1:14" x14ac:dyDescent="0.25">
      <c r="A276" s="5">
        <v>273</v>
      </c>
      <c r="B276" s="22"/>
      <c r="C276" s="22"/>
      <c r="D276" s="22"/>
      <c r="E276" s="22"/>
      <c r="F276" s="22"/>
      <c r="G276" s="22"/>
      <c r="H276" s="32"/>
      <c r="I276" s="22"/>
      <c r="J276" s="23"/>
      <c r="K276" s="22"/>
      <c r="L276" s="33">
        <f t="shared" si="12"/>
        <v>0</v>
      </c>
      <c r="M276" s="8">
        <f t="shared" si="13"/>
        <v>0</v>
      </c>
      <c r="N276" s="18">
        <f t="shared" si="14"/>
        <v>0</v>
      </c>
    </row>
    <row r="277" spans="1:14" x14ac:dyDescent="0.25">
      <c r="A277" s="5">
        <v>274</v>
      </c>
      <c r="B277" s="22"/>
      <c r="C277" s="22"/>
      <c r="D277" s="22"/>
      <c r="E277" s="22"/>
      <c r="F277" s="22"/>
      <c r="G277" s="22"/>
      <c r="H277" s="32"/>
      <c r="I277" s="22"/>
      <c r="J277" s="23"/>
      <c r="K277" s="22"/>
      <c r="L277" s="33">
        <f t="shared" si="12"/>
        <v>0</v>
      </c>
      <c r="M277" s="8">
        <f t="shared" si="13"/>
        <v>0</v>
      </c>
      <c r="N277" s="18">
        <f t="shared" si="14"/>
        <v>0</v>
      </c>
    </row>
    <row r="278" spans="1:14" x14ac:dyDescent="0.25">
      <c r="A278" s="5">
        <v>275</v>
      </c>
      <c r="B278" s="22"/>
      <c r="C278" s="22"/>
      <c r="D278" s="22"/>
      <c r="E278" s="22"/>
      <c r="F278" s="22"/>
      <c r="G278" s="22"/>
      <c r="H278" s="32"/>
      <c r="I278" s="22"/>
      <c r="J278" s="23"/>
      <c r="K278" s="22"/>
      <c r="L278" s="33">
        <f t="shared" si="12"/>
        <v>0</v>
      </c>
      <c r="M278" s="8">
        <f t="shared" si="13"/>
        <v>0</v>
      </c>
      <c r="N278" s="18">
        <f t="shared" si="14"/>
        <v>0</v>
      </c>
    </row>
    <row r="279" spans="1:14" x14ac:dyDescent="0.25">
      <c r="A279" s="5">
        <v>276</v>
      </c>
      <c r="B279" s="22"/>
      <c r="C279" s="22"/>
      <c r="D279" s="22"/>
      <c r="E279" s="22"/>
      <c r="F279" s="22"/>
      <c r="G279" s="22"/>
      <c r="H279" s="32"/>
      <c r="I279" s="22"/>
      <c r="J279" s="23"/>
      <c r="K279" s="22"/>
      <c r="L279" s="33">
        <f t="shared" si="12"/>
        <v>0</v>
      </c>
      <c r="M279" s="8">
        <f t="shared" si="13"/>
        <v>0</v>
      </c>
      <c r="N279" s="18">
        <f t="shared" si="14"/>
        <v>0</v>
      </c>
    </row>
    <row r="280" spans="1:14" x14ac:dyDescent="0.25">
      <c r="A280" s="5">
        <v>277</v>
      </c>
      <c r="B280" s="22"/>
      <c r="C280" s="22"/>
      <c r="D280" s="22"/>
      <c r="E280" s="22"/>
      <c r="F280" s="22"/>
      <c r="G280" s="22"/>
      <c r="H280" s="32"/>
      <c r="I280" s="22"/>
      <c r="J280" s="23"/>
      <c r="K280" s="22"/>
      <c r="L280" s="33">
        <f t="shared" si="12"/>
        <v>0</v>
      </c>
      <c r="M280" s="8">
        <f t="shared" si="13"/>
        <v>0</v>
      </c>
      <c r="N280" s="18">
        <f t="shared" si="14"/>
        <v>0</v>
      </c>
    </row>
    <row r="281" spans="1:14" x14ac:dyDescent="0.25">
      <c r="A281" s="5">
        <v>278</v>
      </c>
      <c r="B281" s="22"/>
      <c r="C281" s="22"/>
      <c r="D281" s="22"/>
      <c r="E281" s="22"/>
      <c r="F281" s="22"/>
      <c r="G281" s="22"/>
      <c r="H281" s="32"/>
      <c r="I281" s="22"/>
      <c r="J281" s="23"/>
      <c r="K281" s="22"/>
      <c r="L281" s="33">
        <f t="shared" si="12"/>
        <v>0</v>
      </c>
      <c r="M281" s="8">
        <f t="shared" si="13"/>
        <v>0</v>
      </c>
      <c r="N281" s="18">
        <f t="shared" si="14"/>
        <v>0</v>
      </c>
    </row>
    <row r="282" spans="1:14" x14ac:dyDescent="0.25">
      <c r="A282" s="5">
        <v>279</v>
      </c>
      <c r="B282" s="22"/>
      <c r="C282" s="22"/>
      <c r="D282" s="22"/>
      <c r="E282" s="22"/>
      <c r="F282" s="22"/>
      <c r="G282" s="22"/>
      <c r="H282" s="32"/>
      <c r="I282" s="22"/>
      <c r="J282" s="23"/>
      <c r="K282" s="22"/>
      <c r="L282" s="33">
        <f t="shared" si="12"/>
        <v>0</v>
      </c>
      <c r="M282" s="8">
        <f t="shared" si="13"/>
        <v>0</v>
      </c>
      <c r="N282" s="18">
        <f t="shared" si="14"/>
        <v>0</v>
      </c>
    </row>
    <row r="283" spans="1:14" x14ac:dyDescent="0.25">
      <c r="A283" s="5">
        <v>280</v>
      </c>
      <c r="B283" s="22"/>
      <c r="C283" s="22"/>
      <c r="D283" s="22"/>
      <c r="E283" s="22"/>
      <c r="F283" s="22"/>
      <c r="G283" s="22"/>
      <c r="H283" s="32"/>
      <c r="I283" s="22"/>
      <c r="J283" s="23"/>
      <c r="K283" s="22"/>
      <c r="L283" s="33">
        <f t="shared" si="12"/>
        <v>0</v>
      </c>
      <c r="M283" s="8">
        <f t="shared" si="13"/>
        <v>0</v>
      </c>
      <c r="N283" s="18">
        <f t="shared" si="14"/>
        <v>0</v>
      </c>
    </row>
    <row r="284" spans="1:14" x14ac:dyDescent="0.25">
      <c r="A284" s="5">
        <v>281</v>
      </c>
      <c r="B284" s="22"/>
      <c r="C284" s="22"/>
      <c r="D284" s="22"/>
      <c r="E284" s="22"/>
      <c r="F284" s="22"/>
      <c r="G284" s="22"/>
      <c r="H284" s="32"/>
      <c r="I284" s="22"/>
      <c r="J284" s="23"/>
      <c r="K284" s="22"/>
      <c r="L284" s="33">
        <f t="shared" si="12"/>
        <v>0</v>
      </c>
      <c r="M284" s="8">
        <f t="shared" si="13"/>
        <v>0</v>
      </c>
      <c r="N284" s="18">
        <f t="shared" si="14"/>
        <v>0</v>
      </c>
    </row>
    <row r="285" spans="1:14" x14ac:dyDescent="0.25">
      <c r="A285" s="5">
        <v>282</v>
      </c>
      <c r="B285" s="22"/>
      <c r="C285" s="22"/>
      <c r="D285" s="22"/>
      <c r="E285" s="22"/>
      <c r="F285" s="22"/>
      <c r="G285" s="22"/>
      <c r="H285" s="32"/>
      <c r="I285" s="22"/>
      <c r="J285" s="23"/>
      <c r="K285" s="22"/>
      <c r="L285" s="33">
        <f t="shared" si="12"/>
        <v>0</v>
      </c>
      <c r="M285" s="8">
        <f t="shared" si="13"/>
        <v>0</v>
      </c>
      <c r="N285" s="18">
        <f t="shared" si="14"/>
        <v>0</v>
      </c>
    </row>
    <row r="286" spans="1:14" x14ac:dyDescent="0.25">
      <c r="A286" s="5">
        <v>283</v>
      </c>
      <c r="B286" s="22"/>
      <c r="C286" s="22"/>
      <c r="D286" s="22"/>
      <c r="E286" s="22"/>
      <c r="F286" s="22"/>
      <c r="G286" s="22"/>
      <c r="H286" s="32"/>
      <c r="I286" s="22"/>
      <c r="J286" s="23"/>
      <c r="K286" s="22"/>
      <c r="L286" s="33">
        <f t="shared" si="12"/>
        <v>0</v>
      </c>
      <c r="M286" s="8">
        <f t="shared" si="13"/>
        <v>0</v>
      </c>
      <c r="N286" s="18">
        <f t="shared" si="14"/>
        <v>0</v>
      </c>
    </row>
    <row r="287" spans="1:14" x14ac:dyDescent="0.25">
      <c r="A287" s="5">
        <v>284</v>
      </c>
      <c r="B287" s="22"/>
      <c r="C287" s="22"/>
      <c r="D287" s="22"/>
      <c r="E287" s="22"/>
      <c r="F287" s="22"/>
      <c r="G287" s="22"/>
      <c r="H287" s="32"/>
      <c r="I287" s="22"/>
      <c r="J287" s="23"/>
      <c r="K287" s="22"/>
      <c r="L287" s="33">
        <f t="shared" si="12"/>
        <v>0</v>
      </c>
      <c r="M287" s="8">
        <f t="shared" si="13"/>
        <v>0</v>
      </c>
      <c r="N287" s="18">
        <f t="shared" si="14"/>
        <v>0</v>
      </c>
    </row>
    <row r="288" spans="1:14" x14ac:dyDescent="0.25">
      <c r="A288" s="5">
        <v>285</v>
      </c>
      <c r="B288" s="22"/>
      <c r="C288" s="22"/>
      <c r="D288" s="22"/>
      <c r="E288" s="22"/>
      <c r="F288" s="22"/>
      <c r="G288" s="22"/>
      <c r="H288" s="32"/>
      <c r="I288" s="22"/>
      <c r="J288" s="23"/>
      <c r="K288" s="22"/>
      <c r="L288" s="33">
        <f t="shared" ref="L288:L351" si="15">IF(OR(E288="غير محدد",E288=""),0,1)</f>
        <v>0</v>
      </c>
      <c r="M288" s="8">
        <f t="shared" ref="M288:M351" si="16">(((J288*52)/260)*(((365-K288)/365)))*I288/12</f>
        <v>0</v>
      </c>
      <c r="N288" s="18">
        <f t="shared" ref="N288:N351" si="17">H288*M288</f>
        <v>0</v>
      </c>
    </row>
    <row r="289" spans="1:14" x14ac:dyDescent="0.25">
      <c r="A289" s="5">
        <v>286</v>
      </c>
      <c r="B289" s="22"/>
      <c r="C289" s="22"/>
      <c r="D289" s="22"/>
      <c r="E289" s="22"/>
      <c r="F289" s="22"/>
      <c r="G289" s="22"/>
      <c r="H289" s="32"/>
      <c r="I289" s="22"/>
      <c r="J289" s="23"/>
      <c r="K289" s="22"/>
      <c r="L289" s="33">
        <f t="shared" si="15"/>
        <v>0</v>
      </c>
      <c r="M289" s="8">
        <f t="shared" si="16"/>
        <v>0</v>
      </c>
      <c r="N289" s="18">
        <f t="shared" si="17"/>
        <v>0</v>
      </c>
    </row>
    <row r="290" spans="1:14" x14ac:dyDescent="0.25">
      <c r="A290" s="5">
        <v>287</v>
      </c>
      <c r="B290" s="22"/>
      <c r="C290" s="22"/>
      <c r="D290" s="22"/>
      <c r="E290" s="22"/>
      <c r="F290" s="22"/>
      <c r="G290" s="22"/>
      <c r="H290" s="32"/>
      <c r="I290" s="22"/>
      <c r="J290" s="23"/>
      <c r="K290" s="22"/>
      <c r="L290" s="33">
        <f t="shared" si="15"/>
        <v>0</v>
      </c>
      <c r="M290" s="8">
        <f t="shared" si="16"/>
        <v>0</v>
      </c>
      <c r="N290" s="18">
        <f t="shared" si="17"/>
        <v>0</v>
      </c>
    </row>
    <row r="291" spans="1:14" x14ac:dyDescent="0.25">
      <c r="A291" s="5">
        <v>288</v>
      </c>
      <c r="B291" s="22"/>
      <c r="C291" s="22"/>
      <c r="D291" s="22"/>
      <c r="E291" s="22"/>
      <c r="F291" s="22"/>
      <c r="G291" s="22"/>
      <c r="H291" s="32"/>
      <c r="I291" s="22"/>
      <c r="J291" s="23"/>
      <c r="K291" s="22"/>
      <c r="L291" s="33">
        <f t="shared" si="15"/>
        <v>0</v>
      </c>
      <c r="M291" s="8">
        <f t="shared" si="16"/>
        <v>0</v>
      </c>
      <c r="N291" s="18">
        <f t="shared" si="17"/>
        <v>0</v>
      </c>
    </row>
    <row r="292" spans="1:14" x14ac:dyDescent="0.25">
      <c r="A292" s="5">
        <v>289</v>
      </c>
      <c r="B292" s="22"/>
      <c r="C292" s="22"/>
      <c r="D292" s="22"/>
      <c r="E292" s="22"/>
      <c r="F292" s="22"/>
      <c r="G292" s="22"/>
      <c r="H292" s="32"/>
      <c r="I292" s="22"/>
      <c r="J292" s="23"/>
      <c r="K292" s="22"/>
      <c r="L292" s="33">
        <f t="shared" si="15"/>
        <v>0</v>
      </c>
      <c r="M292" s="8">
        <f t="shared" si="16"/>
        <v>0</v>
      </c>
      <c r="N292" s="18">
        <f t="shared" si="17"/>
        <v>0</v>
      </c>
    </row>
    <row r="293" spans="1:14" x14ac:dyDescent="0.25">
      <c r="A293" s="5">
        <v>290</v>
      </c>
      <c r="B293" s="22"/>
      <c r="C293" s="22"/>
      <c r="D293" s="22"/>
      <c r="E293" s="22"/>
      <c r="F293" s="22"/>
      <c r="G293" s="22"/>
      <c r="H293" s="32"/>
      <c r="I293" s="22"/>
      <c r="J293" s="23"/>
      <c r="K293" s="22"/>
      <c r="L293" s="33">
        <f t="shared" si="15"/>
        <v>0</v>
      </c>
      <c r="M293" s="8">
        <f t="shared" si="16"/>
        <v>0</v>
      </c>
      <c r="N293" s="18">
        <f t="shared" si="17"/>
        <v>0</v>
      </c>
    </row>
    <row r="294" spans="1:14" x14ac:dyDescent="0.25">
      <c r="A294" s="5">
        <v>291</v>
      </c>
      <c r="B294" s="22"/>
      <c r="C294" s="22"/>
      <c r="D294" s="22"/>
      <c r="E294" s="22"/>
      <c r="F294" s="22"/>
      <c r="G294" s="22"/>
      <c r="H294" s="32"/>
      <c r="I294" s="22"/>
      <c r="J294" s="23"/>
      <c r="K294" s="22"/>
      <c r="L294" s="33">
        <f t="shared" si="15"/>
        <v>0</v>
      </c>
      <c r="M294" s="8">
        <f t="shared" si="16"/>
        <v>0</v>
      </c>
      <c r="N294" s="18">
        <f t="shared" si="17"/>
        <v>0</v>
      </c>
    </row>
    <row r="295" spans="1:14" x14ac:dyDescent="0.25">
      <c r="A295" s="5">
        <v>292</v>
      </c>
      <c r="B295" s="22"/>
      <c r="C295" s="22"/>
      <c r="D295" s="22"/>
      <c r="E295" s="22"/>
      <c r="F295" s="22"/>
      <c r="G295" s="22"/>
      <c r="H295" s="32"/>
      <c r="I295" s="22"/>
      <c r="J295" s="23"/>
      <c r="K295" s="22"/>
      <c r="L295" s="33">
        <f t="shared" si="15"/>
        <v>0</v>
      </c>
      <c r="M295" s="8">
        <f t="shared" si="16"/>
        <v>0</v>
      </c>
      <c r="N295" s="18">
        <f t="shared" si="17"/>
        <v>0</v>
      </c>
    </row>
    <row r="296" spans="1:14" x14ac:dyDescent="0.25">
      <c r="A296" s="5">
        <v>293</v>
      </c>
      <c r="B296" s="22"/>
      <c r="C296" s="22"/>
      <c r="D296" s="22"/>
      <c r="E296" s="22"/>
      <c r="F296" s="22"/>
      <c r="G296" s="22"/>
      <c r="H296" s="32"/>
      <c r="I296" s="22"/>
      <c r="J296" s="23"/>
      <c r="K296" s="22"/>
      <c r="L296" s="33">
        <f t="shared" si="15"/>
        <v>0</v>
      </c>
      <c r="M296" s="8">
        <f t="shared" si="16"/>
        <v>0</v>
      </c>
      <c r="N296" s="18">
        <f t="shared" si="17"/>
        <v>0</v>
      </c>
    </row>
    <row r="297" spans="1:14" x14ac:dyDescent="0.25">
      <c r="A297" s="5">
        <v>294</v>
      </c>
      <c r="B297" s="22"/>
      <c r="C297" s="22"/>
      <c r="D297" s="22"/>
      <c r="E297" s="22"/>
      <c r="F297" s="22"/>
      <c r="G297" s="22"/>
      <c r="H297" s="32"/>
      <c r="I297" s="22"/>
      <c r="J297" s="23"/>
      <c r="K297" s="22"/>
      <c r="L297" s="33">
        <f t="shared" si="15"/>
        <v>0</v>
      </c>
      <c r="M297" s="8">
        <f t="shared" si="16"/>
        <v>0</v>
      </c>
      <c r="N297" s="18">
        <f t="shared" si="17"/>
        <v>0</v>
      </c>
    </row>
    <row r="298" spans="1:14" x14ac:dyDescent="0.25">
      <c r="A298" s="5">
        <v>295</v>
      </c>
      <c r="B298" s="22"/>
      <c r="C298" s="22"/>
      <c r="D298" s="22"/>
      <c r="E298" s="22"/>
      <c r="F298" s="22"/>
      <c r="G298" s="22"/>
      <c r="H298" s="32"/>
      <c r="I298" s="22"/>
      <c r="J298" s="23"/>
      <c r="K298" s="22"/>
      <c r="L298" s="33">
        <f t="shared" si="15"/>
        <v>0</v>
      </c>
      <c r="M298" s="8">
        <f t="shared" si="16"/>
        <v>0</v>
      </c>
      <c r="N298" s="18">
        <f t="shared" si="17"/>
        <v>0</v>
      </c>
    </row>
    <row r="299" spans="1:14" x14ac:dyDescent="0.25">
      <c r="A299" s="5">
        <v>296</v>
      </c>
      <c r="B299" s="22"/>
      <c r="C299" s="22"/>
      <c r="D299" s="22"/>
      <c r="E299" s="22"/>
      <c r="F299" s="22"/>
      <c r="G299" s="22"/>
      <c r="H299" s="32"/>
      <c r="I299" s="22"/>
      <c r="J299" s="23"/>
      <c r="K299" s="22"/>
      <c r="L299" s="33">
        <f t="shared" si="15"/>
        <v>0</v>
      </c>
      <c r="M299" s="8">
        <f t="shared" si="16"/>
        <v>0</v>
      </c>
      <c r="N299" s="18">
        <f t="shared" si="17"/>
        <v>0</v>
      </c>
    </row>
    <row r="300" spans="1:14" x14ac:dyDescent="0.25">
      <c r="A300" s="5">
        <v>297</v>
      </c>
      <c r="B300" s="22"/>
      <c r="C300" s="22"/>
      <c r="D300" s="22"/>
      <c r="E300" s="22"/>
      <c r="F300" s="22"/>
      <c r="G300" s="22"/>
      <c r="H300" s="32"/>
      <c r="I300" s="22"/>
      <c r="J300" s="23"/>
      <c r="K300" s="22"/>
      <c r="L300" s="33">
        <f t="shared" si="15"/>
        <v>0</v>
      </c>
      <c r="M300" s="8">
        <f t="shared" si="16"/>
        <v>0</v>
      </c>
      <c r="N300" s="18">
        <f t="shared" si="17"/>
        <v>0</v>
      </c>
    </row>
    <row r="301" spans="1:14" x14ac:dyDescent="0.25">
      <c r="A301" s="5">
        <v>298</v>
      </c>
      <c r="B301" s="22"/>
      <c r="C301" s="22"/>
      <c r="D301" s="22"/>
      <c r="E301" s="22"/>
      <c r="F301" s="22"/>
      <c r="G301" s="22"/>
      <c r="H301" s="32"/>
      <c r="I301" s="22"/>
      <c r="J301" s="23"/>
      <c r="K301" s="22"/>
      <c r="L301" s="33">
        <f t="shared" si="15"/>
        <v>0</v>
      </c>
      <c r="M301" s="8">
        <f t="shared" si="16"/>
        <v>0</v>
      </c>
      <c r="N301" s="18">
        <f t="shared" si="17"/>
        <v>0</v>
      </c>
    </row>
    <row r="302" spans="1:14" x14ac:dyDescent="0.25">
      <c r="A302" s="5">
        <v>299</v>
      </c>
      <c r="B302" s="22"/>
      <c r="C302" s="22"/>
      <c r="D302" s="22"/>
      <c r="E302" s="22"/>
      <c r="F302" s="22"/>
      <c r="G302" s="22"/>
      <c r="H302" s="32"/>
      <c r="I302" s="22"/>
      <c r="J302" s="23"/>
      <c r="K302" s="22"/>
      <c r="L302" s="33">
        <f t="shared" si="15"/>
        <v>0</v>
      </c>
      <c r="M302" s="8">
        <f t="shared" si="16"/>
        <v>0</v>
      </c>
      <c r="N302" s="18">
        <f t="shared" si="17"/>
        <v>0</v>
      </c>
    </row>
    <row r="303" spans="1:14" x14ac:dyDescent="0.25">
      <c r="A303" s="5">
        <v>300</v>
      </c>
      <c r="B303" s="22"/>
      <c r="C303" s="22"/>
      <c r="D303" s="22"/>
      <c r="E303" s="22"/>
      <c r="F303" s="22"/>
      <c r="G303" s="22"/>
      <c r="H303" s="32"/>
      <c r="I303" s="22"/>
      <c r="J303" s="23"/>
      <c r="K303" s="22"/>
      <c r="L303" s="33">
        <f t="shared" si="15"/>
        <v>0</v>
      </c>
      <c r="M303" s="8">
        <f t="shared" si="16"/>
        <v>0</v>
      </c>
      <c r="N303" s="18">
        <f t="shared" si="17"/>
        <v>0</v>
      </c>
    </row>
    <row r="304" spans="1:14" x14ac:dyDescent="0.25">
      <c r="A304" s="5">
        <v>301</v>
      </c>
      <c r="B304" s="22"/>
      <c r="C304" s="22"/>
      <c r="D304" s="22"/>
      <c r="E304" s="22"/>
      <c r="F304" s="22"/>
      <c r="G304" s="22"/>
      <c r="H304" s="32"/>
      <c r="I304" s="22"/>
      <c r="J304" s="23"/>
      <c r="K304" s="22"/>
      <c r="L304" s="33">
        <f t="shared" si="15"/>
        <v>0</v>
      </c>
      <c r="M304" s="8">
        <f t="shared" si="16"/>
        <v>0</v>
      </c>
      <c r="N304" s="18">
        <f t="shared" si="17"/>
        <v>0</v>
      </c>
    </row>
    <row r="305" spans="1:14" x14ac:dyDescent="0.25">
      <c r="A305" s="5">
        <v>302</v>
      </c>
      <c r="B305" s="22"/>
      <c r="C305" s="22"/>
      <c r="D305" s="22"/>
      <c r="E305" s="22"/>
      <c r="F305" s="22"/>
      <c r="G305" s="22"/>
      <c r="H305" s="32"/>
      <c r="I305" s="22"/>
      <c r="J305" s="23"/>
      <c r="K305" s="22"/>
      <c r="L305" s="33">
        <f t="shared" si="15"/>
        <v>0</v>
      </c>
      <c r="M305" s="8">
        <f t="shared" si="16"/>
        <v>0</v>
      </c>
      <c r="N305" s="18">
        <f t="shared" si="17"/>
        <v>0</v>
      </c>
    </row>
    <row r="306" spans="1:14" x14ac:dyDescent="0.25">
      <c r="A306" s="5">
        <v>303</v>
      </c>
      <c r="B306" s="22"/>
      <c r="C306" s="22"/>
      <c r="D306" s="22"/>
      <c r="E306" s="22"/>
      <c r="F306" s="22"/>
      <c r="G306" s="22"/>
      <c r="H306" s="32"/>
      <c r="I306" s="22"/>
      <c r="J306" s="23"/>
      <c r="K306" s="22"/>
      <c r="L306" s="33">
        <f t="shared" si="15"/>
        <v>0</v>
      </c>
      <c r="M306" s="8">
        <f t="shared" si="16"/>
        <v>0</v>
      </c>
      <c r="N306" s="18">
        <f t="shared" si="17"/>
        <v>0</v>
      </c>
    </row>
    <row r="307" spans="1:14" x14ac:dyDescent="0.25">
      <c r="A307" s="5">
        <v>304</v>
      </c>
      <c r="B307" s="22"/>
      <c r="C307" s="22"/>
      <c r="D307" s="22"/>
      <c r="E307" s="22"/>
      <c r="F307" s="22"/>
      <c r="G307" s="22"/>
      <c r="H307" s="32"/>
      <c r="I307" s="22"/>
      <c r="J307" s="23"/>
      <c r="K307" s="22"/>
      <c r="L307" s="33">
        <f t="shared" si="15"/>
        <v>0</v>
      </c>
      <c r="M307" s="8">
        <f t="shared" si="16"/>
        <v>0</v>
      </c>
      <c r="N307" s="18">
        <f t="shared" si="17"/>
        <v>0</v>
      </c>
    </row>
    <row r="308" spans="1:14" x14ac:dyDescent="0.25">
      <c r="A308" s="5">
        <v>305</v>
      </c>
      <c r="B308" s="22"/>
      <c r="C308" s="22"/>
      <c r="D308" s="22"/>
      <c r="E308" s="22"/>
      <c r="F308" s="22"/>
      <c r="G308" s="22"/>
      <c r="H308" s="32"/>
      <c r="I308" s="22"/>
      <c r="J308" s="23"/>
      <c r="K308" s="22"/>
      <c r="L308" s="33">
        <f t="shared" si="15"/>
        <v>0</v>
      </c>
      <c r="M308" s="8">
        <f t="shared" si="16"/>
        <v>0</v>
      </c>
      <c r="N308" s="18">
        <f t="shared" si="17"/>
        <v>0</v>
      </c>
    </row>
    <row r="309" spans="1:14" x14ac:dyDescent="0.25">
      <c r="A309" s="5">
        <v>306</v>
      </c>
      <c r="B309" s="22"/>
      <c r="C309" s="22"/>
      <c r="D309" s="22"/>
      <c r="E309" s="22"/>
      <c r="F309" s="22"/>
      <c r="G309" s="22"/>
      <c r="H309" s="32"/>
      <c r="I309" s="22"/>
      <c r="J309" s="23"/>
      <c r="K309" s="22"/>
      <c r="L309" s="33">
        <f t="shared" si="15"/>
        <v>0</v>
      </c>
      <c r="M309" s="8">
        <f t="shared" si="16"/>
        <v>0</v>
      </c>
      <c r="N309" s="18">
        <f t="shared" si="17"/>
        <v>0</v>
      </c>
    </row>
    <row r="310" spans="1:14" x14ac:dyDescent="0.25">
      <c r="A310" s="5">
        <v>307</v>
      </c>
      <c r="B310" s="22"/>
      <c r="C310" s="22"/>
      <c r="D310" s="22"/>
      <c r="E310" s="22"/>
      <c r="F310" s="22"/>
      <c r="G310" s="22"/>
      <c r="H310" s="32"/>
      <c r="I310" s="22"/>
      <c r="J310" s="23"/>
      <c r="K310" s="22"/>
      <c r="L310" s="33">
        <f t="shared" si="15"/>
        <v>0</v>
      </c>
      <c r="M310" s="8">
        <f t="shared" si="16"/>
        <v>0</v>
      </c>
      <c r="N310" s="18">
        <f t="shared" si="17"/>
        <v>0</v>
      </c>
    </row>
    <row r="311" spans="1:14" x14ac:dyDescent="0.25">
      <c r="A311" s="5">
        <v>308</v>
      </c>
      <c r="B311" s="22"/>
      <c r="C311" s="22"/>
      <c r="D311" s="22"/>
      <c r="E311" s="22"/>
      <c r="F311" s="22"/>
      <c r="G311" s="22"/>
      <c r="H311" s="32"/>
      <c r="I311" s="22"/>
      <c r="J311" s="23"/>
      <c r="K311" s="22"/>
      <c r="L311" s="33">
        <f t="shared" si="15"/>
        <v>0</v>
      </c>
      <c r="M311" s="8">
        <f t="shared" si="16"/>
        <v>0</v>
      </c>
      <c r="N311" s="18">
        <f t="shared" si="17"/>
        <v>0</v>
      </c>
    </row>
    <row r="312" spans="1:14" x14ac:dyDescent="0.25">
      <c r="A312" s="5">
        <v>309</v>
      </c>
      <c r="B312" s="22"/>
      <c r="C312" s="22"/>
      <c r="D312" s="22"/>
      <c r="E312" s="22"/>
      <c r="F312" s="22"/>
      <c r="G312" s="22"/>
      <c r="H312" s="32"/>
      <c r="I312" s="22"/>
      <c r="J312" s="23"/>
      <c r="K312" s="22"/>
      <c r="L312" s="33">
        <f t="shared" si="15"/>
        <v>0</v>
      </c>
      <c r="M312" s="8">
        <f t="shared" si="16"/>
        <v>0</v>
      </c>
      <c r="N312" s="18">
        <f t="shared" si="17"/>
        <v>0</v>
      </c>
    </row>
    <row r="313" spans="1:14" x14ac:dyDescent="0.25">
      <c r="A313" s="5">
        <v>310</v>
      </c>
      <c r="B313" s="22"/>
      <c r="C313" s="22"/>
      <c r="D313" s="22"/>
      <c r="E313" s="22"/>
      <c r="F313" s="22"/>
      <c r="G313" s="22"/>
      <c r="H313" s="32"/>
      <c r="I313" s="22"/>
      <c r="J313" s="23"/>
      <c r="K313" s="22"/>
      <c r="L313" s="33">
        <f t="shared" si="15"/>
        <v>0</v>
      </c>
      <c r="M313" s="8">
        <f t="shared" si="16"/>
        <v>0</v>
      </c>
      <c r="N313" s="18">
        <f t="shared" si="17"/>
        <v>0</v>
      </c>
    </row>
    <row r="314" spans="1:14" x14ac:dyDescent="0.25">
      <c r="A314" s="5">
        <v>311</v>
      </c>
      <c r="B314" s="22"/>
      <c r="C314" s="22"/>
      <c r="D314" s="22"/>
      <c r="E314" s="22"/>
      <c r="F314" s="22"/>
      <c r="G314" s="22"/>
      <c r="H314" s="32"/>
      <c r="I314" s="22"/>
      <c r="J314" s="23"/>
      <c r="K314" s="22"/>
      <c r="L314" s="33">
        <f t="shared" si="15"/>
        <v>0</v>
      </c>
      <c r="M314" s="8">
        <f t="shared" si="16"/>
        <v>0</v>
      </c>
      <c r="N314" s="18">
        <f t="shared" si="17"/>
        <v>0</v>
      </c>
    </row>
    <row r="315" spans="1:14" x14ac:dyDescent="0.25">
      <c r="A315" s="5">
        <v>312</v>
      </c>
      <c r="B315" s="22"/>
      <c r="C315" s="22"/>
      <c r="D315" s="22"/>
      <c r="E315" s="22"/>
      <c r="F315" s="22"/>
      <c r="G315" s="22"/>
      <c r="H315" s="32"/>
      <c r="I315" s="22"/>
      <c r="J315" s="23"/>
      <c r="K315" s="22"/>
      <c r="L315" s="33">
        <f t="shared" si="15"/>
        <v>0</v>
      </c>
      <c r="M315" s="8">
        <f t="shared" si="16"/>
        <v>0</v>
      </c>
      <c r="N315" s="18">
        <f t="shared" si="17"/>
        <v>0</v>
      </c>
    </row>
    <row r="316" spans="1:14" x14ac:dyDescent="0.25">
      <c r="A316" s="5">
        <v>313</v>
      </c>
      <c r="B316" s="22"/>
      <c r="C316" s="22"/>
      <c r="D316" s="22"/>
      <c r="E316" s="22"/>
      <c r="F316" s="22"/>
      <c r="G316" s="22"/>
      <c r="H316" s="32"/>
      <c r="I316" s="22"/>
      <c r="J316" s="23"/>
      <c r="K316" s="22"/>
      <c r="L316" s="33">
        <f t="shared" si="15"/>
        <v>0</v>
      </c>
      <c r="M316" s="8">
        <f t="shared" si="16"/>
        <v>0</v>
      </c>
      <c r="N316" s="18">
        <f t="shared" si="17"/>
        <v>0</v>
      </c>
    </row>
    <row r="317" spans="1:14" x14ac:dyDescent="0.25">
      <c r="A317" s="5">
        <v>314</v>
      </c>
      <c r="B317" s="22"/>
      <c r="C317" s="22"/>
      <c r="D317" s="22"/>
      <c r="E317" s="22"/>
      <c r="F317" s="22"/>
      <c r="G317" s="22"/>
      <c r="H317" s="32"/>
      <c r="I317" s="22"/>
      <c r="J317" s="23"/>
      <c r="K317" s="22"/>
      <c r="L317" s="33">
        <f t="shared" si="15"/>
        <v>0</v>
      </c>
      <c r="M317" s="8">
        <f t="shared" si="16"/>
        <v>0</v>
      </c>
      <c r="N317" s="18">
        <f t="shared" si="17"/>
        <v>0</v>
      </c>
    </row>
    <row r="318" spans="1:14" x14ac:dyDescent="0.25">
      <c r="A318" s="5">
        <v>315</v>
      </c>
      <c r="B318" s="22"/>
      <c r="C318" s="22"/>
      <c r="D318" s="22"/>
      <c r="E318" s="22"/>
      <c r="F318" s="22"/>
      <c r="G318" s="22"/>
      <c r="H318" s="32"/>
      <c r="I318" s="22"/>
      <c r="J318" s="23"/>
      <c r="K318" s="22"/>
      <c r="L318" s="33">
        <f t="shared" si="15"/>
        <v>0</v>
      </c>
      <c r="M318" s="8">
        <f t="shared" si="16"/>
        <v>0</v>
      </c>
      <c r="N318" s="18">
        <f t="shared" si="17"/>
        <v>0</v>
      </c>
    </row>
    <row r="319" spans="1:14" x14ac:dyDescent="0.25">
      <c r="A319" s="5">
        <v>316</v>
      </c>
      <c r="B319" s="22"/>
      <c r="C319" s="22"/>
      <c r="D319" s="22"/>
      <c r="E319" s="22"/>
      <c r="F319" s="22"/>
      <c r="G319" s="22"/>
      <c r="H319" s="32"/>
      <c r="I319" s="22"/>
      <c r="J319" s="23"/>
      <c r="K319" s="22"/>
      <c r="L319" s="33">
        <f t="shared" si="15"/>
        <v>0</v>
      </c>
      <c r="M319" s="8">
        <f t="shared" si="16"/>
        <v>0</v>
      </c>
      <c r="N319" s="18">
        <f t="shared" si="17"/>
        <v>0</v>
      </c>
    </row>
    <row r="320" spans="1:14" x14ac:dyDescent="0.25">
      <c r="A320" s="5">
        <v>317</v>
      </c>
      <c r="B320" s="22"/>
      <c r="C320" s="22"/>
      <c r="D320" s="22"/>
      <c r="E320" s="22"/>
      <c r="F320" s="22"/>
      <c r="G320" s="22"/>
      <c r="H320" s="32"/>
      <c r="I320" s="22"/>
      <c r="J320" s="23"/>
      <c r="K320" s="22"/>
      <c r="L320" s="33">
        <f t="shared" si="15"/>
        <v>0</v>
      </c>
      <c r="M320" s="8">
        <f t="shared" si="16"/>
        <v>0</v>
      </c>
      <c r="N320" s="18">
        <f t="shared" si="17"/>
        <v>0</v>
      </c>
    </row>
    <row r="321" spans="1:14" x14ac:dyDescent="0.25">
      <c r="A321" s="5">
        <v>318</v>
      </c>
      <c r="B321" s="22"/>
      <c r="C321" s="22"/>
      <c r="D321" s="22"/>
      <c r="E321" s="22"/>
      <c r="F321" s="22"/>
      <c r="G321" s="22"/>
      <c r="H321" s="32"/>
      <c r="I321" s="22"/>
      <c r="J321" s="23"/>
      <c r="K321" s="22"/>
      <c r="L321" s="33">
        <f t="shared" si="15"/>
        <v>0</v>
      </c>
      <c r="M321" s="8">
        <f t="shared" si="16"/>
        <v>0</v>
      </c>
      <c r="N321" s="18">
        <f t="shared" si="17"/>
        <v>0</v>
      </c>
    </row>
    <row r="322" spans="1:14" x14ac:dyDescent="0.25">
      <c r="A322" s="5">
        <v>319</v>
      </c>
      <c r="B322" s="22"/>
      <c r="C322" s="22"/>
      <c r="D322" s="22"/>
      <c r="E322" s="22"/>
      <c r="F322" s="22"/>
      <c r="G322" s="22"/>
      <c r="H322" s="32"/>
      <c r="I322" s="22"/>
      <c r="J322" s="23"/>
      <c r="K322" s="22"/>
      <c r="L322" s="33">
        <f t="shared" si="15"/>
        <v>0</v>
      </c>
      <c r="M322" s="8">
        <f t="shared" si="16"/>
        <v>0</v>
      </c>
      <c r="N322" s="18">
        <f t="shared" si="17"/>
        <v>0</v>
      </c>
    </row>
    <row r="323" spans="1:14" x14ac:dyDescent="0.25">
      <c r="A323" s="5">
        <v>320</v>
      </c>
      <c r="B323" s="22"/>
      <c r="C323" s="22"/>
      <c r="D323" s="22"/>
      <c r="E323" s="22"/>
      <c r="F323" s="22"/>
      <c r="G323" s="22"/>
      <c r="H323" s="32"/>
      <c r="I323" s="22"/>
      <c r="J323" s="23"/>
      <c r="K323" s="22"/>
      <c r="L323" s="33">
        <f t="shared" si="15"/>
        <v>0</v>
      </c>
      <c r="M323" s="8">
        <f t="shared" si="16"/>
        <v>0</v>
      </c>
      <c r="N323" s="18">
        <f t="shared" si="17"/>
        <v>0</v>
      </c>
    </row>
    <row r="324" spans="1:14" x14ac:dyDescent="0.25">
      <c r="A324" s="5">
        <v>321</v>
      </c>
      <c r="B324" s="22"/>
      <c r="C324" s="22"/>
      <c r="D324" s="22"/>
      <c r="E324" s="22"/>
      <c r="F324" s="22"/>
      <c r="G324" s="22"/>
      <c r="H324" s="32"/>
      <c r="I324" s="22"/>
      <c r="J324" s="23"/>
      <c r="K324" s="22"/>
      <c r="L324" s="33">
        <f t="shared" si="15"/>
        <v>0</v>
      </c>
      <c r="M324" s="8">
        <f t="shared" si="16"/>
        <v>0</v>
      </c>
      <c r="N324" s="18">
        <f t="shared" si="17"/>
        <v>0</v>
      </c>
    </row>
    <row r="325" spans="1:14" x14ac:dyDescent="0.25">
      <c r="A325" s="5">
        <v>322</v>
      </c>
      <c r="B325" s="22"/>
      <c r="C325" s="22"/>
      <c r="D325" s="22"/>
      <c r="E325" s="22"/>
      <c r="F325" s="22"/>
      <c r="G325" s="22"/>
      <c r="H325" s="32"/>
      <c r="I325" s="22"/>
      <c r="J325" s="23"/>
      <c r="K325" s="22"/>
      <c r="L325" s="33">
        <f t="shared" si="15"/>
        <v>0</v>
      </c>
      <c r="M325" s="8">
        <f t="shared" si="16"/>
        <v>0</v>
      </c>
      <c r="N325" s="18">
        <f t="shared" si="17"/>
        <v>0</v>
      </c>
    </row>
    <row r="326" spans="1:14" x14ac:dyDescent="0.25">
      <c r="A326" s="5">
        <v>323</v>
      </c>
      <c r="B326" s="22"/>
      <c r="C326" s="22"/>
      <c r="D326" s="22"/>
      <c r="E326" s="22"/>
      <c r="F326" s="22"/>
      <c r="G326" s="22"/>
      <c r="H326" s="32"/>
      <c r="I326" s="22"/>
      <c r="J326" s="23"/>
      <c r="K326" s="22"/>
      <c r="L326" s="33">
        <f t="shared" si="15"/>
        <v>0</v>
      </c>
      <c r="M326" s="8">
        <f t="shared" si="16"/>
        <v>0</v>
      </c>
      <c r="N326" s="18">
        <f t="shared" si="17"/>
        <v>0</v>
      </c>
    </row>
    <row r="327" spans="1:14" x14ac:dyDescent="0.25">
      <c r="A327" s="5">
        <v>324</v>
      </c>
      <c r="B327" s="22"/>
      <c r="C327" s="22"/>
      <c r="D327" s="22"/>
      <c r="E327" s="22"/>
      <c r="F327" s="22"/>
      <c r="G327" s="22"/>
      <c r="H327" s="32"/>
      <c r="I327" s="22"/>
      <c r="J327" s="23"/>
      <c r="K327" s="22"/>
      <c r="L327" s="33">
        <f t="shared" si="15"/>
        <v>0</v>
      </c>
      <c r="M327" s="8">
        <f t="shared" si="16"/>
        <v>0</v>
      </c>
      <c r="N327" s="18">
        <f t="shared" si="17"/>
        <v>0</v>
      </c>
    </row>
    <row r="328" spans="1:14" x14ac:dyDescent="0.25">
      <c r="A328" s="5">
        <v>325</v>
      </c>
      <c r="B328" s="22"/>
      <c r="C328" s="22"/>
      <c r="D328" s="22"/>
      <c r="E328" s="22"/>
      <c r="F328" s="22"/>
      <c r="G328" s="22"/>
      <c r="H328" s="32"/>
      <c r="I328" s="22"/>
      <c r="J328" s="23"/>
      <c r="K328" s="22"/>
      <c r="L328" s="33">
        <f t="shared" si="15"/>
        <v>0</v>
      </c>
      <c r="M328" s="8">
        <f t="shared" si="16"/>
        <v>0</v>
      </c>
      <c r="N328" s="18">
        <f t="shared" si="17"/>
        <v>0</v>
      </c>
    </row>
    <row r="329" spans="1:14" x14ac:dyDescent="0.25">
      <c r="A329" s="5">
        <v>326</v>
      </c>
      <c r="B329" s="22"/>
      <c r="C329" s="22"/>
      <c r="D329" s="22"/>
      <c r="E329" s="22"/>
      <c r="F329" s="22"/>
      <c r="G329" s="22"/>
      <c r="H329" s="32"/>
      <c r="I329" s="22"/>
      <c r="J329" s="23"/>
      <c r="K329" s="22"/>
      <c r="L329" s="33">
        <f t="shared" si="15"/>
        <v>0</v>
      </c>
      <c r="M329" s="8">
        <f t="shared" si="16"/>
        <v>0</v>
      </c>
      <c r="N329" s="18">
        <f t="shared" si="17"/>
        <v>0</v>
      </c>
    </row>
    <row r="330" spans="1:14" x14ac:dyDescent="0.25">
      <c r="A330" s="5">
        <v>327</v>
      </c>
      <c r="B330" s="22"/>
      <c r="C330" s="22"/>
      <c r="D330" s="22"/>
      <c r="E330" s="22"/>
      <c r="F330" s="22"/>
      <c r="G330" s="22"/>
      <c r="H330" s="32"/>
      <c r="I330" s="22"/>
      <c r="J330" s="23"/>
      <c r="K330" s="22"/>
      <c r="L330" s="33">
        <f t="shared" si="15"/>
        <v>0</v>
      </c>
      <c r="M330" s="8">
        <f t="shared" si="16"/>
        <v>0</v>
      </c>
      <c r="N330" s="18">
        <f t="shared" si="17"/>
        <v>0</v>
      </c>
    </row>
    <row r="331" spans="1:14" x14ac:dyDescent="0.25">
      <c r="A331" s="5">
        <v>328</v>
      </c>
      <c r="B331" s="22"/>
      <c r="C331" s="22"/>
      <c r="D331" s="22"/>
      <c r="E331" s="22"/>
      <c r="F331" s="22"/>
      <c r="G331" s="22"/>
      <c r="H331" s="32"/>
      <c r="I331" s="22"/>
      <c r="J331" s="23"/>
      <c r="K331" s="22"/>
      <c r="L331" s="33">
        <f t="shared" si="15"/>
        <v>0</v>
      </c>
      <c r="M331" s="8">
        <f t="shared" si="16"/>
        <v>0</v>
      </c>
      <c r="N331" s="18">
        <f t="shared" si="17"/>
        <v>0</v>
      </c>
    </row>
    <row r="332" spans="1:14" x14ac:dyDescent="0.25">
      <c r="A332" s="5">
        <v>329</v>
      </c>
      <c r="B332" s="22"/>
      <c r="C332" s="22"/>
      <c r="D332" s="22"/>
      <c r="E332" s="22"/>
      <c r="F332" s="22"/>
      <c r="G332" s="22"/>
      <c r="H332" s="32"/>
      <c r="I332" s="22"/>
      <c r="J332" s="23"/>
      <c r="K332" s="22"/>
      <c r="L332" s="33">
        <f t="shared" si="15"/>
        <v>0</v>
      </c>
      <c r="M332" s="8">
        <f t="shared" si="16"/>
        <v>0</v>
      </c>
      <c r="N332" s="18">
        <f t="shared" si="17"/>
        <v>0</v>
      </c>
    </row>
    <row r="333" spans="1:14" x14ac:dyDescent="0.25">
      <c r="A333" s="5">
        <v>330</v>
      </c>
      <c r="B333" s="22"/>
      <c r="C333" s="22"/>
      <c r="D333" s="22"/>
      <c r="E333" s="22"/>
      <c r="F333" s="22"/>
      <c r="G333" s="22"/>
      <c r="H333" s="32"/>
      <c r="I333" s="22"/>
      <c r="J333" s="23"/>
      <c r="K333" s="22"/>
      <c r="L333" s="33">
        <f t="shared" si="15"/>
        <v>0</v>
      </c>
      <c r="M333" s="8">
        <f t="shared" si="16"/>
        <v>0</v>
      </c>
      <c r="N333" s="18">
        <f t="shared" si="17"/>
        <v>0</v>
      </c>
    </row>
    <row r="334" spans="1:14" x14ac:dyDescent="0.25">
      <c r="A334" s="5">
        <v>331</v>
      </c>
      <c r="B334" s="22"/>
      <c r="C334" s="22"/>
      <c r="D334" s="22"/>
      <c r="E334" s="22"/>
      <c r="F334" s="22"/>
      <c r="G334" s="22"/>
      <c r="H334" s="32"/>
      <c r="I334" s="22"/>
      <c r="J334" s="23"/>
      <c r="K334" s="22"/>
      <c r="L334" s="33">
        <f t="shared" si="15"/>
        <v>0</v>
      </c>
      <c r="M334" s="8">
        <f t="shared" si="16"/>
        <v>0</v>
      </c>
      <c r="N334" s="18">
        <f t="shared" si="17"/>
        <v>0</v>
      </c>
    </row>
    <row r="335" spans="1:14" x14ac:dyDescent="0.25">
      <c r="A335" s="5">
        <v>332</v>
      </c>
      <c r="B335" s="22"/>
      <c r="C335" s="22"/>
      <c r="D335" s="22"/>
      <c r="E335" s="22"/>
      <c r="F335" s="22"/>
      <c r="G335" s="22"/>
      <c r="H335" s="32"/>
      <c r="I335" s="22"/>
      <c r="J335" s="23"/>
      <c r="K335" s="22"/>
      <c r="L335" s="33">
        <f t="shared" si="15"/>
        <v>0</v>
      </c>
      <c r="M335" s="8">
        <f t="shared" si="16"/>
        <v>0</v>
      </c>
      <c r="N335" s="18">
        <f t="shared" si="17"/>
        <v>0</v>
      </c>
    </row>
    <row r="336" spans="1:14" x14ac:dyDescent="0.25">
      <c r="A336" s="5">
        <v>333</v>
      </c>
      <c r="B336" s="22"/>
      <c r="C336" s="22"/>
      <c r="D336" s="22"/>
      <c r="E336" s="22"/>
      <c r="F336" s="22"/>
      <c r="G336" s="22"/>
      <c r="H336" s="32"/>
      <c r="I336" s="22"/>
      <c r="J336" s="23"/>
      <c r="K336" s="22"/>
      <c r="L336" s="33">
        <f t="shared" si="15"/>
        <v>0</v>
      </c>
      <c r="M336" s="8">
        <f t="shared" si="16"/>
        <v>0</v>
      </c>
      <c r="N336" s="18">
        <f t="shared" si="17"/>
        <v>0</v>
      </c>
    </row>
    <row r="337" spans="1:14" x14ac:dyDescent="0.25">
      <c r="A337" s="5">
        <v>334</v>
      </c>
      <c r="B337" s="22"/>
      <c r="C337" s="22"/>
      <c r="D337" s="22"/>
      <c r="E337" s="22"/>
      <c r="F337" s="22"/>
      <c r="G337" s="22"/>
      <c r="H337" s="32"/>
      <c r="I337" s="22"/>
      <c r="J337" s="23"/>
      <c r="K337" s="22"/>
      <c r="L337" s="33">
        <f t="shared" si="15"/>
        <v>0</v>
      </c>
      <c r="M337" s="8">
        <f t="shared" si="16"/>
        <v>0</v>
      </c>
      <c r="N337" s="18">
        <f t="shared" si="17"/>
        <v>0</v>
      </c>
    </row>
    <row r="338" spans="1:14" x14ac:dyDescent="0.25">
      <c r="A338" s="5">
        <v>335</v>
      </c>
      <c r="B338" s="22"/>
      <c r="C338" s="22"/>
      <c r="D338" s="22"/>
      <c r="E338" s="22"/>
      <c r="F338" s="22"/>
      <c r="G338" s="22"/>
      <c r="H338" s="32"/>
      <c r="I338" s="22"/>
      <c r="J338" s="23"/>
      <c r="K338" s="22"/>
      <c r="L338" s="33">
        <f t="shared" si="15"/>
        <v>0</v>
      </c>
      <c r="M338" s="8">
        <f t="shared" si="16"/>
        <v>0</v>
      </c>
      <c r="N338" s="18">
        <f t="shared" si="17"/>
        <v>0</v>
      </c>
    </row>
    <row r="339" spans="1:14" x14ac:dyDescent="0.25">
      <c r="A339" s="5">
        <v>336</v>
      </c>
      <c r="B339" s="22"/>
      <c r="C339" s="22"/>
      <c r="D339" s="22"/>
      <c r="E339" s="22"/>
      <c r="F339" s="22"/>
      <c r="G339" s="22"/>
      <c r="H339" s="32"/>
      <c r="I339" s="22"/>
      <c r="J339" s="23"/>
      <c r="K339" s="22"/>
      <c r="L339" s="33">
        <f t="shared" si="15"/>
        <v>0</v>
      </c>
      <c r="M339" s="8">
        <f t="shared" si="16"/>
        <v>0</v>
      </c>
      <c r="N339" s="18">
        <f t="shared" si="17"/>
        <v>0</v>
      </c>
    </row>
    <row r="340" spans="1:14" x14ac:dyDescent="0.25">
      <c r="A340" s="5">
        <v>337</v>
      </c>
      <c r="B340" s="22"/>
      <c r="C340" s="22"/>
      <c r="D340" s="22"/>
      <c r="E340" s="22"/>
      <c r="F340" s="22"/>
      <c r="G340" s="22"/>
      <c r="H340" s="32"/>
      <c r="I340" s="22"/>
      <c r="J340" s="23"/>
      <c r="K340" s="22"/>
      <c r="L340" s="33">
        <f t="shared" si="15"/>
        <v>0</v>
      </c>
      <c r="M340" s="8">
        <f t="shared" si="16"/>
        <v>0</v>
      </c>
      <c r="N340" s="18">
        <f t="shared" si="17"/>
        <v>0</v>
      </c>
    </row>
    <row r="341" spans="1:14" x14ac:dyDescent="0.25">
      <c r="A341" s="5">
        <v>338</v>
      </c>
      <c r="B341" s="22"/>
      <c r="C341" s="22"/>
      <c r="D341" s="22"/>
      <c r="E341" s="22"/>
      <c r="F341" s="22"/>
      <c r="G341" s="22"/>
      <c r="H341" s="32"/>
      <c r="I341" s="22"/>
      <c r="J341" s="23"/>
      <c r="K341" s="22"/>
      <c r="L341" s="33">
        <f t="shared" si="15"/>
        <v>0</v>
      </c>
      <c r="M341" s="8">
        <f t="shared" si="16"/>
        <v>0</v>
      </c>
      <c r="N341" s="18">
        <f t="shared" si="17"/>
        <v>0</v>
      </c>
    </row>
    <row r="342" spans="1:14" x14ac:dyDescent="0.25">
      <c r="A342" s="5">
        <v>339</v>
      </c>
      <c r="B342" s="22"/>
      <c r="C342" s="22"/>
      <c r="D342" s="22"/>
      <c r="E342" s="22"/>
      <c r="F342" s="22"/>
      <c r="G342" s="22"/>
      <c r="H342" s="32"/>
      <c r="I342" s="22"/>
      <c r="J342" s="23"/>
      <c r="K342" s="22"/>
      <c r="L342" s="33">
        <f t="shared" si="15"/>
        <v>0</v>
      </c>
      <c r="M342" s="8">
        <f t="shared" si="16"/>
        <v>0</v>
      </c>
      <c r="N342" s="18">
        <f t="shared" si="17"/>
        <v>0</v>
      </c>
    </row>
    <row r="343" spans="1:14" x14ac:dyDescent="0.25">
      <c r="A343" s="5">
        <v>340</v>
      </c>
      <c r="B343" s="22"/>
      <c r="C343" s="22"/>
      <c r="D343" s="22"/>
      <c r="E343" s="22"/>
      <c r="F343" s="22"/>
      <c r="G343" s="22"/>
      <c r="H343" s="32"/>
      <c r="I343" s="22"/>
      <c r="J343" s="23"/>
      <c r="K343" s="22"/>
      <c r="L343" s="33">
        <f t="shared" si="15"/>
        <v>0</v>
      </c>
      <c r="M343" s="8">
        <f t="shared" si="16"/>
        <v>0</v>
      </c>
      <c r="N343" s="18">
        <f t="shared" si="17"/>
        <v>0</v>
      </c>
    </row>
    <row r="344" spans="1:14" x14ac:dyDescent="0.25">
      <c r="A344" s="5">
        <v>341</v>
      </c>
      <c r="B344" s="22"/>
      <c r="C344" s="22"/>
      <c r="D344" s="22"/>
      <c r="E344" s="22"/>
      <c r="F344" s="22"/>
      <c r="G344" s="22"/>
      <c r="H344" s="32"/>
      <c r="I344" s="22"/>
      <c r="J344" s="23"/>
      <c r="K344" s="22"/>
      <c r="L344" s="33">
        <f t="shared" si="15"/>
        <v>0</v>
      </c>
      <c r="M344" s="8">
        <f t="shared" si="16"/>
        <v>0</v>
      </c>
      <c r="N344" s="18">
        <f t="shared" si="17"/>
        <v>0</v>
      </c>
    </row>
    <row r="345" spans="1:14" x14ac:dyDescent="0.25">
      <c r="A345" s="5">
        <v>342</v>
      </c>
      <c r="B345" s="22"/>
      <c r="C345" s="22"/>
      <c r="D345" s="22"/>
      <c r="E345" s="22"/>
      <c r="F345" s="22"/>
      <c r="G345" s="22"/>
      <c r="H345" s="32"/>
      <c r="I345" s="22"/>
      <c r="J345" s="23"/>
      <c r="K345" s="22"/>
      <c r="L345" s="33">
        <f t="shared" si="15"/>
        <v>0</v>
      </c>
      <c r="M345" s="8">
        <f t="shared" si="16"/>
        <v>0</v>
      </c>
      <c r="N345" s="18">
        <f t="shared" si="17"/>
        <v>0</v>
      </c>
    </row>
    <row r="346" spans="1:14" x14ac:dyDescent="0.25">
      <c r="A346" s="5">
        <v>343</v>
      </c>
      <c r="B346" s="22"/>
      <c r="C346" s="22"/>
      <c r="D346" s="22"/>
      <c r="E346" s="22"/>
      <c r="F346" s="22"/>
      <c r="G346" s="22"/>
      <c r="H346" s="32"/>
      <c r="I346" s="22"/>
      <c r="J346" s="23"/>
      <c r="K346" s="22"/>
      <c r="L346" s="33">
        <f t="shared" si="15"/>
        <v>0</v>
      </c>
      <c r="M346" s="8">
        <f t="shared" si="16"/>
        <v>0</v>
      </c>
      <c r="N346" s="18">
        <f t="shared" si="17"/>
        <v>0</v>
      </c>
    </row>
    <row r="347" spans="1:14" x14ac:dyDescent="0.25">
      <c r="A347" s="5">
        <v>344</v>
      </c>
      <c r="B347" s="22"/>
      <c r="C347" s="22"/>
      <c r="D347" s="22"/>
      <c r="E347" s="22"/>
      <c r="F347" s="22"/>
      <c r="G347" s="22"/>
      <c r="H347" s="32"/>
      <c r="I347" s="22"/>
      <c r="J347" s="23"/>
      <c r="K347" s="22"/>
      <c r="L347" s="33">
        <f t="shared" si="15"/>
        <v>0</v>
      </c>
      <c r="M347" s="8">
        <f t="shared" si="16"/>
        <v>0</v>
      </c>
      <c r="N347" s="18">
        <f t="shared" si="17"/>
        <v>0</v>
      </c>
    </row>
    <row r="348" spans="1:14" x14ac:dyDescent="0.25">
      <c r="A348" s="5">
        <v>345</v>
      </c>
      <c r="B348" s="22"/>
      <c r="C348" s="22"/>
      <c r="D348" s="22"/>
      <c r="E348" s="22"/>
      <c r="F348" s="22"/>
      <c r="G348" s="22"/>
      <c r="H348" s="32"/>
      <c r="I348" s="22"/>
      <c r="J348" s="23"/>
      <c r="K348" s="22"/>
      <c r="L348" s="33">
        <f t="shared" si="15"/>
        <v>0</v>
      </c>
      <c r="M348" s="8">
        <f t="shared" si="16"/>
        <v>0</v>
      </c>
      <c r="N348" s="18">
        <f t="shared" si="17"/>
        <v>0</v>
      </c>
    </row>
    <row r="349" spans="1:14" x14ac:dyDescent="0.25">
      <c r="A349" s="5">
        <v>346</v>
      </c>
      <c r="B349" s="22"/>
      <c r="C349" s="22"/>
      <c r="D349" s="22"/>
      <c r="E349" s="22"/>
      <c r="F349" s="22"/>
      <c r="G349" s="22"/>
      <c r="H349" s="32"/>
      <c r="I349" s="22"/>
      <c r="J349" s="23"/>
      <c r="K349" s="22"/>
      <c r="L349" s="33">
        <f t="shared" si="15"/>
        <v>0</v>
      </c>
      <c r="M349" s="8">
        <f t="shared" si="16"/>
        <v>0</v>
      </c>
      <c r="N349" s="18">
        <f t="shared" si="17"/>
        <v>0</v>
      </c>
    </row>
    <row r="350" spans="1:14" x14ac:dyDescent="0.25">
      <c r="A350" s="5">
        <v>347</v>
      </c>
      <c r="B350" s="22"/>
      <c r="C350" s="22"/>
      <c r="D350" s="22"/>
      <c r="E350" s="22"/>
      <c r="F350" s="22"/>
      <c r="G350" s="22"/>
      <c r="H350" s="32"/>
      <c r="I350" s="22"/>
      <c r="J350" s="23"/>
      <c r="K350" s="22"/>
      <c r="L350" s="33">
        <f t="shared" si="15"/>
        <v>0</v>
      </c>
      <c r="M350" s="8">
        <f t="shared" si="16"/>
        <v>0</v>
      </c>
      <c r="N350" s="18">
        <f t="shared" si="17"/>
        <v>0</v>
      </c>
    </row>
    <row r="351" spans="1:14" x14ac:dyDescent="0.25">
      <c r="A351" s="5">
        <v>348</v>
      </c>
      <c r="B351" s="22"/>
      <c r="C351" s="22"/>
      <c r="D351" s="22"/>
      <c r="E351" s="22"/>
      <c r="F351" s="22"/>
      <c r="G351" s="22"/>
      <c r="H351" s="32"/>
      <c r="I351" s="22"/>
      <c r="J351" s="23"/>
      <c r="K351" s="22"/>
      <c r="L351" s="33">
        <f t="shared" si="15"/>
        <v>0</v>
      </c>
      <c r="M351" s="8">
        <f t="shared" si="16"/>
        <v>0</v>
      </c>
      <c r="N351" s="18">
        <f t="shared" si="17"/>
        <v>0</v>
      </c>
    </row>
    <row r="352" spans="1:14" x14ac:dyDescent="0.25">
      <c r="A352" s="5">
        <v>349</v>
      </c>
      <c r="B352" s="22"/>
      <c r="C352" s="22"/>
      <c r="D352" s="22"/>
      <c r="E352" s="22"/>
      <c r="F352" s="22"/>
      <c r="G352" s="22"/>
      <c r="H352" s="32"/>
      <c r="I352" s="22"/>
      <c r="J352" s="23"/>
      <c r="K352" s="22"/>
      <c r="L352" s="33">
        <f t="shared" ref="L352:L415" si="18">IF(OR(E352="غير محدد",E352=""),0,1)</f>
        <v>0</v>
      </c>
      <c r="M352" s="8">
        <f t="shared" ref="M352:M415" si="19">(((J352*52)/260)*(((365-K352)/365)))*I352/12</f>
        <v>0</v>
      </c>
      <c r="N352" s="18">
        <f t="shared" ref="N352:N415" si="20">H352*M352</f>
        <v>0</v>
      </c>
    </row>
    <row r="353" spans="1:14" x14ac:dyDescent="0.25">
      <c r="A353" s="5">
        <v>350</v>
      </c>
      <c r="B353" s="22"/>
      <c r="C353" s="22"/>
      <c r="D353" s="22"/>
      <c r="E353" s="22"/>
      <c r="F353" s="22"/>
      <c r="G353" s="22"/>
      <c r="H353" s="32"/>
      <c r="I353" s="22"/>
      <c r="J353" s="23"/>
      <c r="K353" s="22"/>
      <c r="L353" s="33">
        <f t="shared" si="18"/>
        <v>0</v>
      </c>
      <c r="M353" s="8">
        <f t="shared" si="19"/>
        <v>0</v>
      </c>
      <c r="N353" s="18">
        <f t="shared" si="20"/>
        <v>0</v>
      </c>
    </row>
    <row r="354" spans="1:14" x14ac:dyDescent="0.25">
      <c r="A354" s="5">
        <v>351</v>
      </c>
      <c r="B354" s="22"/>
      <c r="C354" s="22"/>
      <c r="D354" s="22"/>
      <c r="E354" s="22"/>
      <c r="F354" s="22"/>
      <c r="G354" s="22"/>
      <c r="H354" s="32"/>
      <c r="I354" s="22"/>
      <c r="J354" s="23"/>
      <c r="K354" s="22"/>
      <c r="L354" s="33">
        <f t="shared" si="18"/>
        <v>0</v>
      </c>
      <c r="M354" s="8">
        <f t="shared" si="19"/>
        <v>0</v>
      </c>
      <c r="N354" s="18">
        <f t="shared" si="20"/>
        <v>0</v>
      </c>
    </row>
    <row r="355" spans="1:14" x14ac:dyDescent="0.25">
      <c r="A355" s="5">
        <v>352</v>
      </c>
      <c r="B355" s="22"/>
      <c r="C355" s="22"/>
      <c r="D355" s="22"/>
      <c r="E355" s="22"/>
      <c r="F355" s="22"/>
      <c r="G355" s="22"/>
      <c r="H355" s="32"/>
      <c r="I355" s="22"/>
      <c r="J355" s="23"/>
      <c r="K355" s="22"/>
      <c r="L355" s="33">
        <f t="shared" si="18"/>
        <v>0</v>
      </c>
      <c r="M355" s="8">
        <f t="shared" si="19"/>
        <v>0</v>
      </c>
      <c r="N355" s="18">
        <f t="shared" si="20"/>
        <v>0</v>
      </c>
    </row>
    <row r="356" spans="1:14" x14ac:dyDescent="0.25">
      <c r="A356" s="5">
        <v>353</v>
      </c>
      <c r="B356" s="22"/>
      <c r="C356" s="22"/>
      <c r="D356" s="22"/>
      <c r="E356" s="22"/>
      <c r="F356" s="22"/>
      <c r="G356" s="22"/>
      <c r="H356" s="32"/>
      <c r="I356" s="22"/>
      <c r="J356" s="23"/>
      <c r="K356" s="22"/>
      <c r="L356" s="33">
        <f t="shared" si="18"/>
        <v>0</v>
      </c>
      <c r="M356" s="8">
        <f t="shared" si="19"/>
        <v>0</v>
      </c>
      <c r="N356" s="18">
        <f t="shared" si="20"/>
        <v>0</v>
      </c>
    </row>
    <row r="357" spans="1:14" x14ac:dyDescent="0.25">
      <c r="A357" s="5">
        <v>354</v>
      </c>
      <c r="B357" s="22"/>
      <c r="C357" s="22"/>
      <c r="D357" s="22"/>
      <c r="E357" s="22"/>
      <c r="F357" s="22"/>
      <c r="G357" s="22"/>
      <c r="H357" s="32"/>
      <c r="I357" s="22"/>
      <c r="J357" s="23"/>
      <c r="K357" s="22"/>
      <c r="L357" s="33">
        <f t="shared" si="18"/>
        <v>0</v>
      </c>
      <c r="M357" s="8">
        <f t="shared" si="19"/>
        <v>0</v>
      </c>
      <c r="N357" s="18">
        <f t="shared" si="20"/>
        <v>0</v>
      </c>
    </row>
    <row r="358" spans="1:14" x14ac:dyDescent="0.25">
      <c r="A358" s="5">
        <v>355</v>
      </c>
      <c r="B358" s="22"/>
      <c r="C358" s="22"/>
      <c r="D358" s="22"/>
      <c r="E358" s="22"/>
      <c r="F358" s="22"/>
      <c r="G358" s="22"/>
      <c r="H358" s="32"/>
      <c r="I358" s="22"/>
      <c r="J358" s="23"/>
      <c r="K358" s="22"/>
      <c r="L358" s="33">
        <f t="shared" si="18"/>
        <v>0</v>
      </c>
      <c r="M358" s="8">
        <f t="shared" si="19"/>
        <v>0</v>
      </c>
      <c r="N358" s="18">
        <f t="shared" si="20"/>
        <v>0</v>
      </c>
    </row>
    <row r="359" spans="1:14" x14ac:dyDescent="0.25">
      <c r="A359" s="5">
        <v>356</v>
      </c>
      <c r="B359" s="22"/>
      <c r="C359" s="22"/>
      <c r="D359" s="22"/>
      <c r="E359" s="22"/>
      <c r="F359" s="22"/>
      <c r="G359" s="22"/>
      <c r="H359" s="32"/>
      <c r="I359" s="22"/>
      <c r="J359" s="23"/>
      <c r="K359" s="22"/>
      <c r="L359" s="33">
        <f t="shared" si="18"/>
        <v>0</v>
      </c>
      <c r="M359" s="8">
        <f t="shared" si="19"/>
        <v>0</v>
      </c>
      <c r="N359" s="18">
        <f t="shared" si="20"/>
        <v>0</v>
      </c>
    </row>
    <row r="360" spans="1:14" x14ac:dyDescent="0.25">
      <c r="A360" s="5">
        <v>357</v>
      </c>
      <c r="B360" s="22"/>
      <c r="C360" s="22"/>
      <c r="D360" s="22"/>
      <c r="E360" s="22"/>
      <c r="F360" s="22"/>
      <c r="G360" s="22"/>
      <c r="H360" s="32"/>
      <c r="I360" s="22"/>
      <c r="J360" s="23"/>
      <c r="K360" s="22"/>
      <c r="L360" s="33">
        <f t="shared" si="18"/>
        <v>0</v>
      </c>
      <c r="M360" s="8">
        <f t="shared" si="19"/>
        <v>0</v>
      </c>
      <c r="N360" s="18">
        <f t="shared" si="20"/>
        <v>0</v>
      </c>
    </row>
    <row r="361" spans="1:14" x14ac:dyDescent="0.25">
      <c r="A361" s="5">
        <v>358</v>
      </c>
      <c r="B361" s="22"/>
      <c r="C361" s="22"/>
      <c r="D361" s="22"/>
      <c r="E361" s="22"/>
      <c r="F361" s="22"/>
      <c r="G361" s="22"/>
      <c r="H361" s="32"/>
      <c r="I361" s="22"/>
      <c r="J361" s="23"/>
      <c r="K361" s="22"/>
      <c r="L361" s="33">
        <f t="shared" si="18"/>
        <v>0</v>
      </c>
      <c r="M361" s="8">
        <f t="shared" si="19"/>
        <v>0</v>
      </c>
      <c r="N361" s="18">
        <f t="shared" si="20"/>
        <v>0</v>
      </c>
    </row>
    <row r="362" spans="1:14" x14ac:dyDescent="0.25">
      <c r="A362" s="5">
        <v>359</v>
      </c>
      <c r="B362" s="22"/>
      <c r="C362" s="22"/>
      <c r="D362" s="22"/>
      <c r="E362" s="22"/>
      <c r="F362" s="22"/>
      <c r="G362" s="22"/>
      <c r="H362" s="32"/>
      <c r="I362" s="22"/>
      <c r="J362" s="23"/>
      <c r="K362" s="22"/>
      <c r="L362" s="33">
        <f t="shared" si="18"/>
        <v>0</v>
      </c>
      <c r="M362" s="8">
        <f t="shared" si="19"/>
        <v>0</v>
      </c>
      <c r="N362" s="18">
        <f t="shared" si="20"/>
        <v>0</v>
      </c>
    </row>
    <row r="363" spans="1:14" x14ac:dyDescent="0.25">
      <c r="A363" s="5">
        <v>360</v>
      </c>
      <c r="B363" s="22"/>
      <c r="C363" s="22"/>
      <c r="D363" s="22"/>
      <c r="E363" s="22"/>
      <c r="F363" s="22"/>
      <c r="G363" s="22"/>
      <c r="H363" s="32"/>
      <c r="I363" s="22"/>
      <c r="J363" s="23"/>
      <c r="K363" s="22"/>
      <c r="L363" s="33">
        <f t="shared" si="18"/>
        <v>0</v>
      </c>
      <c r="M363" s="8">
        <f t="shared" si="19"/>
        <v>0</v>
      </c>
      <c r="N363" s="18">
        <f t="shared" si="20"/>
        <v>0</v>
      </c>
    </row>
    <row r="364" spans="1:14" x14ac:dyDescent="0.25">
      <c r="A364" s="5">
        <v>361</v>
      </c>
      <c r="B364" s="22"/>
      <c r="C364" s="22"/>
      <c r="D364" s="22"/>
      <c r="E364" s="22"/>
      <c r="F364" s="22"/>
      <c r="G364" s="22"/>
      <c r="H364" s="32"/>
      <c r="I364" s="22"/>
      <c r="J364" s="23"/>
      <c r="K364" s="22"/>
      <c r="L364" s="33">
        <f t="shared" si="18"/>
        <v>0</v>
      </c>
      <c r="M364" s="8">
        <f t="shared" si="19"/>
        <v>0</v>
      </c>
      <c r="N364" s="18">
        <f t="shared" si="20"/>
        <v>0</v>
      </c>
    </row>
    <row r="365" spans="1:14" x14ac:dyDescent="0.25">
      <c r="A365" s="5">
        <v>362</v>
      </c>
      <c r="B365" s="22"/>
      <c r="C365" s="22"/>
      <c r="D365" s="22"/>
      <c r="E365" s="22"/>
      <c r="F365" s="22"/>
      <c r="G365" s="22"/>
      <c r="H365" s="32"/>
      <c r="I365" s="22"/>
      <c r="J365" s="23"/>
      <c r="K365" s="22"/>
      <c r="L365" s="33">
        <f t="shared" si="18"/>
        <v>0</v>
      </c>
      <c r="M365" s="8">
        <f t="shared" si="19"/>
        <v>0</v>
      </c>
      <c r="N365" s="18">
        <f t="shared" si="20"/>
        <v>0</v>
      </c>
    </row>
    <row r="366" spans="1:14" x14ac:dyDescent="0.25">
      <c r="A366" s="5">
        <v>363</v>
      </c>
      <c r="B366" s="22"/>
      <c r="C366" s="22"/>
      <c r="D366" s="22"/>
      <c r="E366" s="22"/>
      <c r="F366" s="22"/>
      <c r="G366" s="22"/>
      <c r="H366" s="32"/>
      <c r="I366" s="22"/>
      <c r="J366" s="23"/>
      <c r="K366" s="22"/>
      <c r="L366" s="33">
        <f t="shared" si="18"/>
        <v>0</v>
      </c>
      <c r="M366" s="8">
        <f t="shared" si="19"/>
        <v>0</v>
      </c>
      <c r="N366" s="18">
        <f t="shared" si="20"/>
        <v>0</v>
      </c>
    </row>
    <row r="367" spans="1:14" x14ac:dyDescent="0.25">
      <c r="A367" s="5">
        <v>364</v>
      </c>
      <c r="B367" s="22"/>
      <c r="C367" s="22"/>
      <c r="D367" s="22"/>
      <c r="E367" s="22"/>
      <c r="F367" s="22"/>
      <c r="G367" s="22"/>
      <c r="H367" s="32"/>
      <c r="I367" s="22"/>
      <c r="J367" s="23"/>
      <c r="K367" s="22"/>
      <c r="L367" s="33">
        <f t="shared" si="18"/>
        <v>0</v>
      </c>
      <c r="M367" s="8">
        <f t="shared" si="19"/>
        <v>0</v>
      </c>
      <c r="N367" s="18">
        <f t="shared" si="20"/>
        <v>0</v>
      </c>
    </row>
    <row r="368" spans="1:14" x14ac:dyDescent="0.25">
      <c r="A368" s="5">
        <v>365</v>
      </c>
      <c r="B368" s="22"/>
      <c r="C368" s="22"/>
      <c r="D368" s="22"/>
      <c r="E368" s="22"/>
      <c r="F368" s="22"/>
      <c r="G368" s="22"/>
      <c r="H368" s="32"/>
      <c r="I368" s="22"/>
      <c r="J368" s="23"/>
      <c r="K368" s="22"/>
      <c r="L368" s="33">
        <f t="shared" si="18"/>
        <v>0</v>
      </c>
      <c r="M368" s="8">
        <f t="shared" si="19"/>
        <v>0</v>
      </c>
      <c r="N368" s="18">
        <f t="shared" si="20"/>
        <v>0</v>
      </c>
    </row>
    <row r="369" spans="1:14" x14ac:dyDescent="0.25">
      <c r="A369" s="5">
        <v>366</v>
      </c>
      <c r="B369" s="22"/>
      <c r="C369" s="22"/>
      <c r="D369" s="22"/>
      <c r="E369" s="22"/>
      <c r="F369" s="22"/>
      <c r="G369" s="22"/>
      <c r="H369" s="32"/>
      <c r="I369" s="22"/>
      <c r="J369" s="23"/>
      <c r="K369" s="22"/>
      <c r="L369" s="33">
        <f t="shared" si="18"/>
        <v>0</v>
      </c>
      <c r="M369" s="8">
        <f t="shared" si="19"/>
        <v>0</v>
      </c>
      <c r="N369" s="18">
        <f t="shared" si="20"/>
        <v>0</v>
      </c>
    </row>
    <row r="370" spans="1:14" x14ac:dyDescent="0.25">
      <c r="A370" s="5">
        <v>367</v>
      </c>
      <c r="B370" s="22"/>
      <c r="C370" s="22"/>
      <c r="D370" s="22"/>
      <c r="E370" s="22"/>
      <c r="F370" s="22"/>
      <c r="G370" s="22"/>
      <c r="H370" s="32"/>
      <c r="I370" s="22"/>
      <c r="J370" s="23"/>
      <c r="K370" s="22"/>
      <c r="L370" s="33">
        <f t="shared" si="18"/>
        <v>0</v>
      </c>
      <c r="M370" s="8">
        <f t="shared" si="19"/>
        <v>0</v>
      </c>
      <c r="N370" s="18">
        <f t="shared" si="20"/>
        <v>0</v>
      </c>
    </row>
    <row r="371" spans="1:14" x14ac:dyDescent="0.25">
      <c r="A371" s="5">
        <v>368</v>
      </c>
      <c r="B371" s="22"/>
      <c r="C371" s="22"/>
      <c r="D371" s="22"/>
      <c r="E371" s="22"/>
      <c r="F371" s="22"/>
      <c r="G371" s="22"/>
      <c r="H371" s="32"/>
      <c r="I371" s="22"/>
      <c r="J371" s="23"/>
      <c r="K371" s="22"/>
      <c r="L371" s="33">
        <f t="shared" si="18"/>
        <v>0</v>
      </c>
      <c r="M371" s="8">
        <f t="shared" si="19"/>
        <v>0</v>
      </c>
      <c r="N371" s="18">
        <f t="shared" si="20"/>
        <v>0</v>
      </c>
    </row>
    <row r="372" spans="1:14" x14ac:dyDescent="0.25">
      <c r="A372" s="5">
        <v>369</v>
      </c>
      <c r="B372" s="22"/>
      <c r="C372" s="22"/>
      <c r="D372" s="22"/>
      <c r="E372" s="22"/>
      <c r="F372" s="22"/>
      <c r="G372" s="22"/>
      <c r="H372" s="32"/>
      <c r="I372" s="22"/>
      <c r="J372" s="23"/>
      <c r="K372" s="22"/>
      <c r="L372" s="33">
        <f t="shared" si="18"/>
        <v>0</v>
      </c>
      <c r="M372" s="8">
        <f t="shared" si="19"/>
        <v>0</v>
      </c>
      <c r="N372" s="18">
        <f t="shared" si="20"/>
        <v>0</v>
      </c>
    </row>
    <row r="373" spans="1:14" x14ac:dyDescent="0.25">
      <c r="A373" s="5">
        <v>370</v>
      </c>
      <c r="B373" s="22"/>
      <c r="C373" s="22"/>
      <c r="D373" s="22"/>
      <c r="E373" s="22"/>
      <c r="F373" s="22"/>
      <c r="G373" s="22"/>
      <c r="H373" s="32"/>
      <c r="I373" s="22"/>
      <c r="J373" s="23"/>
      <c r="K373" s="22"/>
      <c r="L373" s="33">
        <f t="shared" si="18"/>
        <v>0</v>
      </c>
      <c r="M373" s="8">
        <f t="shared" si="19"/>
        <v>0</v>
      </c>
      <c r="N373" s="18">
        <f t="shared" si="20"/>
        <v>0</v>
      </c>
    </row>
    <row r="374" spans="1:14" x14ac:dyDescent="0.25">
      <c r="A374" s="5">
        <v>371</v>
      </c>
      <c r="B374" s="22"/>
      <c r="C374" s="22"/>
      <c r="D374" s="22"/>
      <c r="E374" s="22"/>
      <c r="F374" s="22"/>
      <c r="G374" s="22"/>
      <c r="H374" s="32"/>
      <c r="I374" s="22"/>
      <c r="J374" s="23"/>
      <c r="K374" s="22"/>
      <c r="L374" s="33">
        <f t="shared" si="18"/>
        <v>0</v>
      </c>
      <c r="M374" s="8">
        <f t="shared" si="19"/>
        <v>0</v>
      </c>
      <c r="N374" s="18">
        <f t="shared" si="20"/>
        <v>0</v>
      </c>
    </row>
    <row r="375" spans="1:14" x14ac:dyDescent="0.25">
      <c r="A375" s="5">
        <v>372</v>
      </c>
      <c r="B375" s="22"/>
      <c r="C375" s="22"/>
      <c r="D375" s="22"/>
      <c r="E375" s="22"/>
      <c r="F375" s="22"/>
      <c r="G375" s="22"/>
      <c r="H375" s="32"/>
      <c r="I375" s="22"/>
      <c r="J375" s="23"/>
      <c r="K375" s="22"/>
      <c r="L375" s="33">
        <f t="shared" si="18"/>
        <v>0</v>
      </c>
      <c r="M375" s="8">
        <f t="shared" si="19"/>
        <v>0</v>
      </c>
      <c r="N375" s="18">
        <f t="shared" si="20"/>
        <v>0</v>
      </c>
    </row>
    <row r="376" spans="1:14" x14ac:dyDescent="0.25">
      <c r="A376" s="5">
        <v>373</v>
      </c>
      <c r="B376" s="22"/>
      <c r="C376" s="22"/>
      <c r="D376" s="22"/>
      <c r="E376" s="22"/>
      <c r="F376" s="22"/>
      <c r="G376" s="22"/>
      <c r="H376" s="32"/>
      <c r="I376" s="22"/>
      <c r="J376" s="23"/>
      <c r="K376" s="22"/>
      <c r="L376" s="33">
        <f t="shared" si="18"/>
        <v>0</v>
      </c>
      <c r="M376" s="8">
        <f t="shared" si="19"/>
        <v>0</v>
      </c>
      <c r="N376" s="18">
        <f t="shared" si="20"/>
        <v>0</v>
      </c>
    </row>
    <row r="377" spans="1:14" x14ac:dyDescent="0.25">
      <c r="A377" s="5">
        <v>374</v>
      </c>
      <c r="B377" s="22"/>
      <c r="C377" s="22"/>
      <c r="D377" s="22"/>
      <c r="E377" s="22"/>
      <c r="F377" s="22"/>
      <c r="G377" s="22"/>
      <c r="H377" s="32"/>
      <c r="I377" s="22"/>
      <c r="J377" s="23"/>
      <c r="K377" s="22"/>
      <c r="L377" s="33">
        <f t="shared" si="18"/>
        <v>0</v>
      </c>
      <c r="M377" s="8">
        <f t="shared" si="19"/>
        <v>0</v>
      </c>
      <c r="N377" s="18">
        <f t="shared" si="20"/>
        <v>0</v>
      </c>
    </row>
    <row r="378" spans="1:14" x14ac:dyDescent="0.25">
      <c r="A378" s="5">
        <v>375</v>
      </c>
      <c r="B378" s="22"/>
      <c r="C378" s="22"/>
      <c r="D378" s="22"/>
      <c r="E378" s="22"/>
      <c r="F378" s="22"/>
      <c r="G378" s="22"/>
      <c r="H378" s="32"/>
      <c r="I378" s="22"/>
      <c r="J378" s="23"/>
      <c r="K378" s="22"/>
      <c r="L378" s="33">
        <f t="shared" si="18"/>
        <v>0</v>
      </c>
      <c r="M378" s="8">
        <f t="shared" si="19"/>
        <v>0</v>
      </c>
      <c r="N378" s="18">
        <f t="shared" si="20"/>
        <v>0</v>
      </c>
    </row>
    <row r="379" spans="1:14" x14ac:dyDescent="0.25">
      <c r="A379" s="5">
        <v>376</v>
      </c>
      <c r="B379" s="22"/>
      <c r="C379" s="22"/>
      <c r="D379" s="22"/>
      <c r="E379" s="22"/>
      <c r="F379" s="22"/>
      <c r="G379" s="22"/>
      <c r="H379" s="32"/>
      <c r="I379" s="22"/>
      <c r="J379" s="23"/>
      <c r="K379" s="22"/>
      <c r="L379" s="33">
        <f t="shared" si="18"/>
        <v>0</v>
      </c>
      <c r="M379" s="8">
        <f t="shared" si="19"/>
        <v>0</v>
      </c>
      <c r="N379" s="18">
        <f t="shared" si="20"/>
        <v>0</v>
      </c>
    </row>
    <row r="380" spans="1:14" x14ac:dyDescent="0.25">
      <c r="A380" s="5">
        <v>377</v>
      </c>
      <c r="B380" s="22"/>
      <c r="C380" s="22"/>
      <c r="D380" s="22"/>
      <c r="E380" s="22"/>
      <c r="F380" s="22"/>
      <c r="G380" s="22"/>
      <c r="H380" s="32"/>
      <c r="I380" s="22"/>
      <c r="J380" s="23"/>
      <c r="K380" s="22"/>
      <c r="L380" s="33">
        <f t="shared" si="18"/>
        <v>0</v>
      </c>
      <c r="M380" s="8">
        <f t="shared" si="19"/>
        <v>0</v>
      </c>
      <c r="N380" s="18">
        <f t="shared" si="20"/>
        <v>0</v>
      </c>
    </row>
    <row r="381" spans="1:14" x14ac:dyDescent="0.25">
      <c r="A381" s="5">
        <v>378</v>
      </c>
      <c r="B381" s="22"/>
      <c r="C381" s="22"/>
      <c r="D381" s="22"/>
      <c r="E381" s="22"/>
      <c r="F381" s="22"/>
      <c r="G381" s="22"/>
      <c r="H381" s="32"/>
      <c r="I381" s="22"/>
      <c r="J381" s="23"/>
      <c r="K381" s="22"/>
      <c r="L381" s="33">
        <f t="shared" si="18"/>
        <v>0</v>
      </c>
      <c r="M381" s="8">
        <f t="shared" si="19"/>
        <v>0</v>
      </c>
      <c r="N381" s="18">
        <f t="shared" si="20"/>
        <v>0</v>
      </c>
    </row>
    <row r="382" spans="1:14" x14ac:dyDescent="0.25">
      <c r="A382" s="5">
        <v>379</v>
      </c>
      <c r="B382" s="22"/>
      <c r="C382" s="22"/>
      <c r="D382" s="22"/>
      <c r="E382" s="22"/>
      <c r="F382" s="22"/>
      <c r="G382" s="22"/>
      <c r="H382" s="32"/>
      <c r="I382" s="22"/>
      <c r="J382" s="23"/>
      <c r="K382" s="22"/>
      <c r="L382" s="33">
        <f t="shared" si="18"/>
        <v>0</v>
      </c>
      <c r="M382" s="8">
        <f t="shared" si="19"/>
        <v>0</v>
      </c>
      <c r="N382" s="18">
        <f t="shared" si="20"/>
        <v>0</v>
      </c>
    </row>
    <row r="383" spans="1:14" x14ac:dyDescent="0.25">
      <c r="A383" s="5">
        <v>380</v>
      </c>
      <c r="B383" s="22"/>
      <c r="C383" s="22"/>
      <c r="D383" s="22"/>
      <c r="E383" s="22"/>
      <c r="F383" s="22"/>
      <c r="G383" s="22"/>
      <c r="H383" s="32"/>
      <c r="I383" s="22"/>
      <c r="J383" s="23"/>
      <c r="K383" s="22"/>
      <c r="L383" s="33">
        <f t="shared" si="18"/>
        <v>0</v>
      </c>
      <c r="M383" s="8">
        <f t="shared" si="19"/>
        <v>0</v>
      </c>
      <c r="N383" s="18">
        <f t="shared" si="20"/>
        <v>0</v>
      </c>
    </row>
    <row r="384" spans="1:14" x14ac:dyDescent="0.25">
      <c r="A384" s="5">
        <v>381</v>
      </c>
      <c r="B384" s="22"/>
      <c r="C384" s="22"/>
      <c r="D384" s="22"/>
      <c r="E384" s="22"/>
      <c r="F384" s="22"/>
      <c r="G384" s="22"/>
      <c r="H384" s="32"/>
      <c r="I384" s="22"/>
      <c r="J384" s="23"/>
      <c r="K384" s="22"/>
      <c r="L384" s="33">
        <f t="shared" si="18"/>
        <v>0</v>
      </c>
      <c r="M384" s="8">
        <f t="shared" si="19"/>
        <v>0</v>
      </c>
      <c r="N384" s="18">
        <f t="shared" si="20"/>
        <v>0</v>
      </c>
    </row>
    <row r="385" spans="1:14" x14ac:dyDescent="0.25">
      <c r="A385" s="5">
        <v>382</v>
      </c>
      <c r="B385" s="22"/>
      <c r="C385" s="22"/>
      <c r="D385" s="22"/>
      <c r="E385" s="22"/>
      <c r="F385" s="22"/>
      <c r="G385" s="22"/>
      <c r="H385" s="32"/>
      <c r="I385" s="22"/>
      <c r="J385" s="23"/>
      <c r="K385" s="22"/>
      <c r="L385" s="33">
        <f t="shared" si="18"/>
        <v>0</v>
      </c>
      <c r="M385" s="8">
        <f t="shared" si="19"/>
        <v>0</v>
      </c>
      <c r="N385" s="18">
        <f t="shared" si="20"/>
        <v>0</v>
      </c>
    </row>
    <row r="386" spans="1:14" x14ac:dyDescent="0.25">
      <c r="A386" s="5">
        <v>383</v>
      </c>
      <c r="B386" s="22"/>
      <c r="C386" s="22"/>
      <c r="D386" s="22"/>
      <c r="E386" s="22"/>
      <c r="F386" s="22"/>
      <c r="G386" s="22"/>
      <c r="H386" s="32"/>
      <c r="I386" s="22"/>
      <c r="J386" s="23"/>
      <c r="K386" s="22"/>
      <c r="L386" s="33">
        <f t="shared" si="18"/>
        <v>0</v>
      </c>
      <c r="M386" s="8">
        <f t="shared" si="19"/>
        <v>0</v>
      </c>
      <c r="N386" s="18">
        <f t="shared" si="20"/>
        <v>0</v>
      </c>
    </row>
    <row r="387" spans="1:14" x14ac:dyDescent="0.25">
      <c r="A387" s="5">
        <v>384</v>
      </c>
      <c r="B387" s="22"/>
      <c r="C387" s="22"/>
      <c r="D387" s="22"/>
      <c r="E387" s="22"/>
      <c r="F387" s="22"/>
      <c r="G387" s="22"/>
      <c r="H387" s="32"/>
      <c r="I387" s="22"/>
      <c r="J387" s="23"/>
      <c r="K387" s="22"/>
      <c r="L387" s="33">
        <f t="shared" si="18"/>
        <v>0</v>
      </c>
      <c r="M387" s="8">
        <f t="shared" si="19"/>
        <v>0</v>
      </c>
      <c r="N387" s="18">
        <f t="shared" si="20"/>
        <v>0</v>
      </c>
    </row>
    <row r="388" spans="1:14" x14ac:dyDescent="0.25">
      <c r="A388" s="5">
        <v>385</v>
      </c>
      <c r="B388" s="22"/>
      <c r="C388" s="22"/>
      <c r="D388" s="22"/>
      <c r="E388" s="22"/>
      <c r="F388" s="22"/>
      <c r="G388" s="22"/>
      <c r="H388" s="32"/>
      <c r="I388" s="22"/>
      <c r="J388" s="23"/>
      <c r="K388" s="22"/>
      <c r="L388" s="33">
        <f t="shared" si="18"/>
        <v>0</v>
      </c>
      <c r="M388" s="8">
        <f t="shared" si="19"/>
        <v>0</v>
      </c>
      <c r="N388" s="18">
        <f t="shared" si="20"/>
        <v>0</v>
      </c>
    </row>
    <row r="389" spans="1:14" x14ac:dyDescent="0.25">
      <c r="A389" s="5">
        <v>386</v>
      </c>
      <c r="B389" s="22"/>
      <c r="C389" s="22"/>
      <c r="D389" s="22"/>
      <c r="E389" s="22"/>
      <c r="F389" s="22"/>
      <c r="G389" s="22"/>
      <c r="H389" s="32"/>
      <c r="I389" s="22"/>
      <c r="J389" s="23"/>
      <c r="K389" s="22"/>
      <c r="L389" s="33">
        <f t="shared" si="18"/>
        <v>0</v>
      </c>
      <c r="M389" s="8">
        <f t="shared" si="19"/>
        <v>0</v>
      </c>
      <c r="N389" s="18">
        <f t="shared" si="20"/>
        <v>0</v>
      </c>
    </row>
    <row r="390" spans="1:14" x14ac:dyDescent="0.25">
      <c r="A390" s="5">
        <v>387</v>
      </c>
      <c r="B390" s="22"/>
      <c r="C390" s="22"/>
      <c r="D390" s="22"/>
      <c r="E390" s="22"/>
      <c r="F390" s="22"/>
      <c r="G390" s="22"/>
      <c r="H390" s="32"/>
      <c r="I390" s="22"/>
      <c r="J390" s="23"/>
      <c r="K390" s="22"/>
      <c r="L390" s="33">
        <f t="shared" si="18"/>
        <v>0</v>
      </c>
      <c r="M390" s="8">
        <f t="shared" si="19"/>
        <v>0</v>
      </c>
      <c r="N390" s="18">
        <f t="shared" si="20"/>
        <v>0</v>
      </c>
    </row>
    <row r="391" spans="1:14" x14ac:dyDescent="0.25">
      <c r="A391" s="5">
        <v>388</v>
      </c>
      <c r="B391" s="22"/>
      <c r="C391" s="22"/>
      <c r="D391" s="22"/>
      <c r="E391" s="22"/>
      <c r="F391" s="22"/>
      <c r="G391" s="22"/>
      <c r="H391" s="32"/>
      <c r="I391" s="22"/>
      <c r="J391" s="23"/>
      <c r="K391" s="22"/>
      <c r="L391" s="33">
        <f t="shared" si="18"/>
        <v>0</v>
      </c>
      <c r="M391" s="8">
        <f t="shared" si="19"/>
        <v>0</v>
      </c>
      <c r="N391" s="18">
        <f t="shared" si="20"/>
        <v>0</v>
      </c>
    </row>
    <row r="392" spans="1:14" x14ac:dyDescent="0.25">
      <c r="A392" s="5">
        <v>389</v>
      </c>
      <c r="B392" s="22"/>
      <c r="C392" s="22"/>
      <c r="D392" s="22"/>
      <c r="E392" s="22"/>
      <c r="F392" s="22"/>
      <c r="G392" s="22"/>
      <c r="H392" s="32"/>
      <c r="I392" s="22"/>
      <c r="J392" s="23"/>
      <c r="K392" s="22"/>
      <c r="L392" s="33">
        <f t="shared" si="18"/>
        <v>0</v>
      </c>
      <c r="M392" s="8">
        <f t="shared" si="19"/>
        <v>0</v>
      </c>
      <c r="N392" s="18">
        <f t="shared" si="20"/>
        <v>0</v>
      </c>
    </row>
    <row r="393" spans="1:14" x14ac:dyDescent="0.25">
      <c r="A393" s="5">
        <v>390</v>
      </c>
      <c r="B393" s="22"/>
      <c r="C393" s="22"/>
      <c r="D393" s="22"/>
      <c r="E393" s="22"/>
      <c r="F393" s="22"/>
      <c r="G393" s="22"/>
      <c r="H393" s="32"/>
      <c r="I393" s="22"/>
      <c r="J393" s="23"/>
      <c r="K393" s="22"/>
      <c r="L393" s="33">
        <f t="shared" si="18"/>
        <v>0</v>
      </c>
      <c r="M393" s="8">
        <f t="shared" si="19"/>
        <v>0</v>
      </c>
      <c r="N393" s="18">
        <f t="shared" si="20"/>
        <v>0</v>
      </c>
    </row>
    <row r="394" spans="1:14" x14ac:dyDescent="0.25">
      <c r="A394" s="5">
        <v>391</v>
      </c>
      <c r="B394" s="22"/>
      <c r="C394" s="22"/>
      <c r="D394" s="22"/>
      <c r="E394" s="22"/>
      <c r="F394" s="22"/>
      <c r="G394" s="22"/>
      <c r="H394" s="32"/>
      <c r="I394" s="22"/>
      <c r="J394" s="23"/>
      <c r="K394" s="22"/>
      <c r="L394" s="33">
        <f t="shared" si="18"/>
        <v>0</v>
      </c>
      <c r="M394" s="8">
        <f t="shared" si="19"/>
        <v>0</v>
      </c>
      <c r="N394" s="18">
        <f t="shared" si="20"/>
        <v>0</v>
      </c>
    </row>
    <row r="395" spans="1:14" x14ac:dyDescent="0.25">
      <c r="A395" s="5">
        <v>392</v>
      </c>
      <c r="B395" s="22"/>
      <c r="C395" s="22"/>
      <c r="D395" s="22"/>
      <c r="E395" s="22"/>
      <c r="F395" s="22"/>
      <c r="G395" s="22"/>
      <c r="H395" s="32"/>
      <c r="I395" s="22"/>
      <c r="J395" s="23"/>
      <c r="K395" s="22"/>
      <c r="L395" s="33">
        <f t="shared" si="18"/>
        <v>0</v>
      </c>
      <c r="M395" s="8">
        <f t="shared" si="19"/>
        <v>0</v>
      </c>
      <c r="N395" s="18">
        <f t="shared" si="20"/>
        <v>0</v>
      </c>
    </row>
    <row r="396" spans="1:14" x14ac:dyDescent="0.25">
      <c r="A396" s="5">
        <v>393</v>
      </c>
      <c r="B396" s="22"/>
      <c r="C396" s="22"/>
      <c r="D396" s="22"/>
      <c r="E396" s="22"/>
      <c r="F396" s="22"/>
      <c r="G396" s="22"/>
      <c r="H396" s="32"/>
      <c r="I396" s="22"/>
      <c r="J396" s="23"/>
      <c r="K396" s="22"/>
      <c r="L396" s="33">
        <f t="shared" si="18"/>
        <v>0</v>
      </c>
      <c r="M396" s="8">
        <f t="shared" si="19"/>
        <v>0</v>
      </c>
      <c r="N396" s="18">
        <f t="shared" si="20"/>
        <v>0</v>
      </c>
    </row>
    <row r="397" spans="1:14" x14ac:dyDescent="0.25">
      <c r="A397" s="5">
        <v>394</v>
      </c>
      <c r="B397" s="22"/>
      <c r="C397" s="22"/>
      <c r="D397" s="22"/>
      <c r="E397" s="22"/>
      <c r="F397" s="22"/>
      <c r="G397" s="22"/>
      <c r="H397" s="32"/>
      <c r="I397" s="22"/>
      <c r="J397" s="23"/>
      <c r="K397" s="22"/>
      <c r="L397" s="33">
        <f t="shared" si="18"/>
        <v>0</v>
      </c>
      <c r="M397" s="8">
        <f t="shared" si="19"/>
        <v>0</v>
      </c>
      <c r="N397" s="18">
        <f t="shared" si="20"/>
        <v>0</v>
      </c>
    </row>
    <row r="398" spans="1:14" x14ac:dyDescent="0.25">
      <c r="A398" s="5">
        <v>395</v>
      </c>
      <c r="B398" s="22"/>
      <c r="C398" s="22"/>
      <c r="D398" s="22"/>
      <c r="E398" s="22"/>
      <c r="F398" s="22"/>
      <c r="G398" s="22"/>
      <c r="H398" s="32"/>
      <c r="I398" s="22"/>
      <c r="J398" s="23"/>
      <c r="K398" s="22"/>
      <c r="L398" s="33">
        <f t="shared" si="18"/>
        <v>0</v>
      </c>
      <c r="M398" s="8">
        <f t="shared" si="19"/>
        <v>0</v>
      </c>
      <c r="N398" s="18">
        <f t="shared" si="20"/>
        <v>0</v>
      </c>
    </row>
    <row r="399" spans="1:14" x14ac:dyDescent="0.25">
      <c r="A399" s="5">
        <v>396</v>
      </c>
      <c r="B399" s="22"/>
      <c r="C399" s="22"/>
      <c r="D399" s="22"/>
      <c r="E399" s="22"/>
      <c r="F399" s="22"/>
      <c r="G399" s="22"/>
      <c r="H399" s="32"/>
      <c r="I399" s="22"/>
      <c r="J399" s="23"/>
      <c r="K399" s="22"/>
      <c r="L399" s="33">
        <f t="shared" si="18"/>
        <v>0</v>
      </c>
      <c r="M399" s="8">
        <f t="shared" si="19"/>
        <v>0</v>
      </c>
      <c r="N399" s="18">
        <f t="shared" si="20"/>
        <v>0</v>
      </c>
    </row>
    <row r="400" spans="1:14" x14ac:dyDescent="0.25">
      <c r="A400" s="5">
        <v>397</v>
      </c>
      <c r="B400" s="22"/>
      <c r="C400" s="22"/>
      <c r="D400" s="22"/>
      <c r="E400" s="22"/>
      <c r="F400" s="22"/>
      <c r="G400" s="22"/>
      <c r="H400" s="32"/>
      <c r="I400" s="22"/>
      <c r="J400" s="23"/>
      <c r="K400" s="22"/>
      <c r="L400" s="33">
        <f t="shared" si="18"/>
        <v>0</v>
      </c>
      <c r="M400" s="8">
        <f t="shared" si="19"/>
        <v>0</v>
      </c>
      <c r="N400" s="18">
        <f t="shared" si="20"/>
        <v>0</v>
      </c>
    </row>
    <row r="401" spans="1:14" x14ac:dyDescent="0.25">
      <c r="A401" s="5">
        <v>398</v>
      </c>
      <c r="B401" s="22"/>
      <c r="C401" s="22"/>
      <c r="D401" s="22"/>
      <c r="E401" s="22"/>
      <c r="F401" s="22"/>
      <c r="G401" s="22"/>
      <c r="H401" s="32"/>
      <c r="I401" s="22"/>
      <c r="J401" s="23"/>
      <c r="K401" s="22"/>
      <c r="L401" s="33">
        <f t="shared" si="18"/>
        <v>0</v>
      </c>
      <c r="M401" s="8">
        <f t="shared" si="19"/>
        <v>0</v>
      </c>
      <c r="N401" s="18">
        <f t="shared" si="20"/>
        <v>0</v>
      </c>
    </row>
    <row r="402" spans="1:14" x14ac:dyDescent="0.25">
      <c r="A402" s="5">
        <v>399</v>
      </c>
      <c r="B402" s="22"/>
      <c r="C402" s="22"/>
      <c r="D402" s="22"/>
      <c r="E402" s="22"/>
      <c r="F402" s="22"/>
      <c r="G402" s="22"/>
      <c r="H402" s="32"/>
      <c r="I402" s="22"/>
      <c r="J402" s="23"/>
      <c r="K402" s="22"/>
      <c r="L402" s="33">
        <f t="shared" si="18"/>
        <v>0</v>
      </c>
      <c r="M402" s="8">
        <f t="shared" si="19"/>
        <v>0</v>
      </c>
      <c r="N402" s="18">
        <f t="shared" si="20"/>
        <v>0</v>
      </c>
    </row>
    <row r="403" spans="1:14" x14ac:dyDescent="0.25">
      <c r="A403" s="5">
        <v>400</v>
      </c>
      <c r="B403" s="22"/>
      <c r="C403" s="22"/>
      <c r="D403" s="22"/>
      <c r="E403" s="22"/>
      <c r="F403" s="22"/>
      <c r="G403" s="22"/>
      <c r="H403" s="32"/>
      <c r="I403" s="22"/>
      <c r="J403" s="23"/>
      <c r="K403" s="22"/>
      <c r="L403" s="33">
        <f t="shared" si="18"/>
        <v>0</v>
      </c>
      <c r="M403" s="8">
        <f t="shared" si="19"/>
        <v>0</v>
      </c>
      <c r="N403" s="18">
        <f t="shared" si="20"/>
        <v>0</v>
      </c>
    </row>
    <row r="404" spans="1:14" x14ac:dyDescent="0.25">
      <c r="A404" s="5">
        <v>401</v>
      </c>
      <c r="B404" s="22"/>
      <c r="C404" s="22"/>
      <c r="D404" s="22"/>
      <c r="E404" s="22"/>
      <c r="F404" s="22"/>
      <c r="G404" s="22"/>
      <c r="H404" s="32"/>
      <c r="I404" s="22"/>
      <c r="J404" s="23"/>
      <c r="K404" s="22"/>
      <c r="L404" s="33">
        <f t="shared" si="18"/>
        <v>0</v>
      </c>
      <c r="M404" s="8">
        <f t="shared" si="19"/>
        <v>0</v>
      </c>
      <c r="N404" s="18">
        <f t="shared" si="20"/>
        <v>0</v>
      </c>
    </row>
    <row r="405" spans="1:14" x14ac:dyDescent="0.25">
      <c r="A405" s="5">
        <v>402</v>
      </c>
      <c r="B405" s="22"/>
      <c r="C405" s="22"/>
      <c r="D405" s="22"/>
      <c r="E405" s="22"/>
      <c r="F405" s="22"/>
      <c r="G405" s="22"/>
      <c r="H405" s="32"/>
      <c r="I405" s="22"/>
      <c r="J405" s="23"/>
      <c r="K405" s="22"/>
      <c r="L405" s="33">
        <f t="shared" si="18"/>
        <v>0</v>
      </c>
      <c r="M405" s="8">
        <f t="shared" si="19"/>
        <v>0</v>
      </c>
      <c r="N405" s="18">
        <f t="shared" si="20"/>
        <v>0</v>
      </c>
    </row>
    <row r="406" spans="1:14" x14ac:dyDescent="0.25">
      <c r="A406" s="5">
        <v>403</v>
      </c>
      <c r="B406" s="22"/>
      <c r="C406" s="22"/>
      <c r="D406" s="22"/>
      <c r="E406" s="22"/>
      <c r="F406" s="22"/>
      <c r="G406" s="22"/>
      <c r="H406" s="32"/>
      <c r="I406" s="22"/>
      <c r="J406" s="23"/>
      <c r="K406" s="22"/>
      <c r="L406" s="33">
        <f t="shared" si="18"/>
        <v>0</v>
      </c>
      <c r="M406" s="8">
        <f t="shared" si="19"/>
        <v>0</v>
      </c>
      <c r="N406" s="18">
        <f t="shared" si="20"/>
        <v>0</v>
      </c>
    </row>
    <row r="407" spans="1:14" x14ac:dyDescent="0.25">
      <c r="A407" s="5">
        <v>404</v>
      </c>
      <c r="B407" s="22"/>
      <c r="C407" s="22"/>
      <c r="D407" s="22"/>
      <c r="E407" s="22"/>
      <c r="F407" s="22"/>
      <c r="G407" s="22"/>
      <c r="H407" s="32"/>
      <c r="I407" s="22"/>
      <c r="J407" s="23"/>
      <c r="K407" s="22"/>
      <c r="L407" s="33">
        <f t="shared" si="18"/>
        <v>0</v>
      </c>
      <c r="M407" s="8">
        <f t="shared" si="19"/>
        <v>0</v>
      </c>
      <c r="N407" s="18">
        <f t="shared" si="20"/>
        <v>0</v>
      </c>
    </row>
    <row r="408" spans="1:14" x14ac:dyDescent="0.25">
      <c r="A408" s="5">
        <v>405</v>
      </c>
      <c r="B408" s="22"/>
      <c r="C408" s="22"/>
      <c r="D408" s="22"/>
      <c r="E408" s="22"/>
      <c r="F408" s="22"/>
      <c r="G408" s="22"/>
      <c r="H408" s="32"/>
      <c r="I408" s="22"/>
      <c r="J408" s="23"/>
      <c r="K408" s="22"/>
      <c r="L408" s="33">
        <f t="shared" si="18"/>
        <v>0</v>
      </c>
      <c r="M408" s="8">
        <f t="shared" si="19"/>
        <v>0</v>
      </c>
      <c r="N408" s="18">
        <f t="shared" si="20"/>
        <v>0</v>
      </c>
    </row>
    <row r="409" spans="1:14" x14ac:dyDescent="0.25">
      <c r="A409" s="5">
        <v>406</v>
      </c>
      <c r="B409" s="22"/>
      <c r="C409" s="22"/>
      <c r="D409" s="22"/>
      <c r="E409" s="22"/>
      <c r="F409" s="22"/>
      <c r="G409" s="22"/>
      <c r="H409" s="32"/>
      <c r="I409" s="22"/>
      <c r="J409" s="23"/>
      <c r="K409" s="22"/>
      <c r="L409" s="33">
        <f t="shared" si="18"/>
        <v>0</v>
      </c>
      <c r="M409" s="8">
        <f t="shared" si="19"/>
        <v>0</v>
      </c>
      <c r="N409" s="18">
        <f t="shared" si="20"/>
        <v>0</v>
      </c>
    </row>
    <row r="410" spans="1:14" x14ac:dyDescent="0.25">
      <c r="A410" s="5">
        <v>407</v>
      </c>
      <c r="B410" s="22"/>
      <c r="C410" s="22"/>
      <c r="D410" s="22"/>
      <c r="E410" s="22"/>
      <c r="F410" s="22"/>
      <c r="G410" s="22"/>
      <c r="H410" s="32"/>
      <c r="I410" s="22"/>
      <c r="J410" s="23"/>
      <c r="K410" s="22"/>
      <c r="L410" s="33">
        <f t="shared" si="18"/>
        <v>0</v>
      </c>
      <c r="M410" s="8">
        <f t="shared" si="19"/>
        <v>0</v>
      </c>
      <c r="N410" s="18">
        <f t="shared" si="20"/>
        <v>0</v>
      </c>
    </row>
    <row r="411" spans="1:14" x14ac:dyDescent="0.25">
      <c r="A411" s="5">
        <v>408</v>
      </c>
      <c r="B411" s="22"/>
      <c r="C411" s="22"/>
      <c r="D411" s="22"/>
      <c r="E411" s="22"/>
      <c r="F411" s="22"/>
      <c r="G411" s="22"/>
      <c r="H411" s="32"/>
      <c r="I411" s="22"/>
      <c r="J411" s="23"/>
      <c r="K411" s="22"/>
      <c r="L411" s="33">
        <f t="shared" si="18"/>
        <v>0</v>
      </c>
      <c r="M411" s="8">
        <f t="shared" si="19"/>
        <v>0</v>
      </c>
      <c r="N411" s="18">
        <f t="shared" si="20"/>
        <v>0</v>
      </c>
    </row>
    <row r="412" spans="1:14" x14ac:dyDescent="0.25">
      <c r="A412" s="5">
        <v>409</v>
      </c>
      <c r="B412" s="22"/>
      <c r="C412" s="22"/>
      <c r="D412" s="22"/>
      <c r="E412" s="22"/>
      <c r="F412" s="22"/>
      <c r="G412" s="22"/>
      <c r="H412" s="32"/>
      <c r="I412" s="22"/>
      <c r="J412" s="23"/>
      <c r="K412" s="22"/>
      <c r="L412" s="33">
        <f t="shared" si="18"/>
        <v>0</v>
      </c>
      <c r="M412" s="8">
        <f t="shared" si="19"/>
        <v>0</v>
      </c>
      <c r="N412" s="18">
        <f t="shared" si="20"/>
        <v>0</v>
      </c>
    </row>
    <row r="413" spans="1:14" x14ac:dyDescent="0.25">
      <c r="A413" s="5">
        <v>410</v>
      </c>
      <c r="B413" s="22"/>
      <c r="C413" s="22"/>
      <c r="D413" s="22"/>
      <c r="E413" s="22"/>
      <c r="F413" s="22"/>
      <c r="G413" s="22"/>
      <c r="H413" s="32"/>
      <c r="I413" s="22"/>
      <c r="J413" s="23"/>
      <c r="K413" s="22"/>
      <c r="L413" s="33">
        <f t="shared" si="18"/>
        <v>0</v>
      </c>
      <c r="M413" s="8">
        <f t="shared" si="19"/>
        <v>0</v>
      </c>
      <c r="N413" s="18">
        <f t="shared" si="20"/>
        <v>0</v>
      </c>
    </row>
    <row r="414" spans="1:14" x14ac:dyDescent="0.25">
      <c r="A414" s="5">
        <v>411</v>
      </c>
      <c r="B414" s="22"/>
      <c r="C414" s="22"/>
      <c r="D414" s="22"/>
      <c r="E414" s="22"/>
      <c r="F414" s="22"/>
      <c r="G414" s="22"/>
      <c r="H414" s="32"/>
      <c r="I414" s="22"/>
      <c r="J414" s="23"/>
      <c r="K414" s="22"/>
      <c r="L414" s="33">
        <f t="shared" si="18"/>
        <v>0</v>
      </c>
      <c r="M414" s="8">
        <f t="shared" si="19"/>
        <v>0</v>
      </c>
      <c r="N414" s="18">
        <f t="shared" si="20"/>
        <v>0</v>
      </c>
    </row>
    <row r="415" spans="1:14" x14ac:dyDescent="0.25">
      <c r="A415" s="5">
        <v>412</v>
      </c>
      <c r="B415" s="22"/>
      <c r="C415" s="22"/>
      <c r="D415" s="22"/>
      <c r="E415" s="22"/>
      <c r="F415" s="22"/>
      <c r="G415" s="22"/>
      <c r="H415" s="32"/>
      <c r="I415" s="22"/>
      <c r="J415" s="23"/>
      <c r="K415" s="22"/>
      <c r="L415" s="33">
        <f t="shared" si="18"/>
        <v>0</v>
      </c>
      <c r="M415" s="8">
        <f t="shared" si="19"/>
        <v>0</v>
      </c>
      <c r="N415" s="18">
        <f t="shared" si="20"/>
        <v>0</v>
      </c>
    </row>
    <row r="416" spans="1:14" x14ac:dyDescent="0.25">
      <c r="A416" s="5">
        <v>413</v>
      </c>
      <c r="B416" s="22"/>
      <c r="C416" s="22"/>
      <c r="D416" s="22"/>
      <c r="E416" s="22"/>
      <c r="F416" s="22"/>
      <c r="G416" s="22"/>
      <c r="H416" s="32"/>
      <c r="I416" s="22"/>
      <c r="J416" s="23"/>
      <c r="K416" s="22"/>
      <c r="L416" s="33">
        <f t="shared" ref="L416:L479" si="21">IF(OR(E416="غير محدد",E416=""),0,1)</f>
        <v>0</v>
      </c>
      <c r="M416" s="8">
        <f t="shared" ref="M416:M479" si="22">(((J416*52)/260)*(((365-K416)/365)))*I416/12</f>
        <v>0</v>
      </c>
      <c r="N416" s="18">
        <f t="shared" ref="N416:N479" si="23">H416*M416</f>
        <v>0</v>
      </c>
    </row>
    <row r="417" spans="1:14" x14ac:dyDescent="0.25">
      <c r="A417" s="5">
        <v>414</v>
      </c>
      <c r="B417" s="22"/>
      <c r="C417" s="22"/>
      <c r="D417" s="22"/>
      <c r="E417" s="22"/>
      <c r="F417" s="22"/>
      <c r="G417" s="22"/>
      <c r="H417" s="32"/>
      <c r="I417" s="22"/>
      <c r="J417" s="23"/>
      <c r="K417" s="22"/>
      <c r="L417" s="33">
        <f t="shared" si="21"/>
        <v>0</v>
      </c>
      <c r="M417" s="8">
        <f t="shared" si="22"/>
        <v>0</v>
      </c>
      <c r="N417" s="18">
        <f t="shared" si="23"/>
        <v>0</v>
      </c>
    </row>
    <row r="418" spans="1:14" x14ac:dyDescent="0.25">
      <c r="A418" s="5">
        <v>415</v>
      </c>
      <c r="B418" s="22"/>
      <c r="C418" s="22"/>
      <c r="D418" s="22"/>
      <c r="E418" s="22"/>
      <c r="F418" s="22"/>
      <c r="G418" s="22"/>
      <c r="H418" s="32"/>
      <c r="I418" s="22"/>
      <c r="J418" s="23"/>
      <c r="K418" s="22"/>
      <c r="L418" s="33">
        <f t="shared" si="21"/>
        <v>0</v>
      </c>
      <c r="M418" s="8">
        <f t="shared" si="22"/>
        <v>0</v>
      </c>
      <c r="N418" s="18">
        <f t="shared" si="23"/>
        <v>0</v>
      </c>
    </row>
    <row r="419" spans="1:14" x14ac:dyDescent="0.25">
      <c r="A419" s="5">
        <v>416</v>
      </c>
      <c r="B419" s="22"/>
      <c r="C419" s="22"/>
      <c r="D419" s="22"/>
      <c r="E419" s="22"/>
      <c r="F419" s="22"/>
      <c r="G419" s="22"/>
      <c r="H419" s="32"/>
      <c r="I419" s="22"/>
      <c r="J419" s="23"/>
      <c r="K419" s="22"/>
      <c r="L419" s="33">
        <f t="shared" si="21"/>
        <v>0</v>
      </c>
      <c r="M419" s="8">
        <f t="shared" si="22"/>
        <v>0</v>
      </c>
      <c r="N419" s="18">
        <f t="shared" si="23"/>
        <v>0</v>
      </c>
    </row>
    <row r="420" spans="1:14" x14ac:dyDescent="0.25">
      <c r="A420" s="5">
        <v>417</v>
      </c>
      <c r="B420" s="22"/>
      <c r="C420" s="22"/>
      <c r="D420" s="22"/>
      <c r="E420" s="22"/>
      <c r="F420" s="22"/>
      <c r="G420" s="22"/>
      <c r="H420" s="32"/>
      <c r="I420" s="22"/>
      <c r="J420" s="23"/>
      <c r="K420" s="22"/>
      <c r="L420" s="33">
        <f t="shared" si="21"/>
        <v>0</v>
      </c>
      <c r="M420" s="8">
        <f t="shared" si="22"/>
        <v>0</v>
      </c>
      <c r="N420" s="18">
        <f t="shared" si="23"/>
        <v>0</v>
      </c>
    </row>
    <row r="421" spans="1:14" x14ac:dyDescent="0.25">
      <c r="A421" s="5">
        <v>418</v>
      </c>
      <c r="B421" s="22"/>
      <c r="C421" s="22"/>
      <c r="D421" s="22"/>
      <c r="E421" s="22"/>
      <c r="F421" s="22"/>
      <c r="G421" s="22"/>
      <c r="H421" s="32"/>
      <c r="I421" s="22"/>
      <c r="J421" s="23"/>
      <c r="K421" s="22"/>
      <c r="L421" s="33">
        <f t="shared" si="21"/>
        <v>0</v>
      </c>
      <c r="M421" s="8">
        <f t="shared" si="22"/>
        <v>0</v>
      </c>
      <c r="N421" s="18">
        <f t="shared" si="23"/>
        <v>0</v>
      </c>
    </row>
    <row r="422" spans="1:14" x14ac:dyDescent="0.25">
      <c r="A422" s="5">
        <v>419</v>
      </c>
      <c r="B422" s="22"/>
      <c r="C422" s="22"/>
      <c r="D422" s="22"/>
      <c r="E422" s="22"/>
      <c r="F422" s="22"/>
      <c r="G422" s="22"/>
      <c r="H422" s="32"/>
      <c r="I422" s="22"/>
      <c r="J422" s="23"/>
      <c r="K422" s="22"/>
      <c r="L422" s="33">
        <f t="shared" si="21"/>
        <v>0</v>
      </c>
      <c r="M422" s="8">
        <f t="shared" si="22"/>
        <v>0</v>
      </c>
      <c r="N422" s="18">
        <f t="shared" si="23"/>
        <v>0</v>
      </c>
    </row>
    <row r="423" spans="1:14" x14ac:dyDescent="0.25">
      <c r="A423" s="5">
        <v>420</v>
      </c>
      <c r="B423" s="22"/>
      <c r="C423" s="22"/>
      <c r="D423" s="22"/>
      <c r="E423" s="22"/>
      <c r="F423" s="22"/>
      <c r="G423" s="22"/>
      <c r="H423" s="32"/>
      <c r="I423" s="22"/>
      <c r="J423" s="23"/>
      <c r="K423" s="22"/>
      <c r="L423" s="33">
        <f t="shared" si="21"/>
        <v>0</v>
      </c>
      <c r="M423" s="8">
        <f t="shared" si="22"/>
        <v>0</v>
      </c>
      <c r="N423" s="18">
        <f t="shared" si="23"/>
        <v>0</v>
      </c>
    </row>
    <row r="424" spans="1:14" x14ac:dyDescent="0.25">
      <c r="A424" s="5">
        <v>421</v>
      </c>
      <c r="B424" s="22"/>
      <c r="C424" s="22"/>
      <c r="D424" s="22"/>
      <c r="E424" s="22"/>
      <c r="F424" s="22"/>
      <c r="G424" s="22"/>
      <c r="H424" s="32"/>
      <c r="I424" s="22"/>
      <c r="J424" s="23"/>
      <c r="K424" s="22"/>
      <c r="L424" s="33">
        <f t="shared" si="21"/>
        <v>0</v>
      </c>
      <c r="M424" s="8">
        <f t="shared" si="22"/>
        <v>0</v>
      </c>
      <c r="N424" s="18">
        <f t="shared" si="23"/>
        <v>0</v>
      </c>
    </row>
    <row r="425" spans="1:14" x14ac:dyDescent="0.25">
      <c r="A425" s="5">
        <v>422</v>
      </c>
      <c r="B425" s="22"/>
      <c r="C425" s="22"/>
      <c r="D425" s="22"/>
      <c r="E425" s="22"/>
      <c r="F425" s="22"/>
      <c r="G425" s="22"/>
      <c r="H425" s="32"/>
      <c r="I425" s="22"/>
      <c r="J425" s="23"/>
      <c r="K425" s="22"/>
      <c r="L425" s="33">
        <f t="shared" si="21"/>
        <v>0</v>
      </c>
      <c r="M425" s="8">
        <f t="shared" si="22"/>
        <v>0</v>
      </c>
      <c r="N425" s="18">
        <f t="shared" si="23"/>
        <v>0</v>
      </c>
    </row>
    <row r="426" spans="1:14" x14ac:dyDescent="0.25">
      <c r="A426" s="5">
        <v>423</v>
      </c>
      <c r="B426" s="22"/>
      <c r="C426" s="22"/>
      <c r="D426" s="22"/>
      <c r="E426" s="22"/>
      <c r="F426" s="22"/>
      <c r="G426" s="22"/>
      <c r="H426" s="32"/>
      <c r="I426" s="22"/>
      <c r="J426" s="23"/>
      <c r="K426" s="22"/>
      <c r="L426" s="33">
        <f t="shared" si="21"/>
        <v>0</v>
      </c>
      <c r="M426" s="8">
        <f t="shared" si="22"/>
        <v>0</v>
      </c>
      <c r="N426" s="18">
        <f t="shared" si="23"/>
        <v>0</v>
      </c>
    </row>
    <row r="427" spans="1:14" x14ac:dyDescent="0.25">
      <c r="A427" s="5">
        <v>424</v>
      </c>
      <c r="B427" s="22"/>
      <c r="C427" s="22"/>
      <c r="D427" s="22"/>
      <c r="E427" s="22"/>
      <c r="F427" s="22"/>
      <c r="G427" s="22"/>
      <c r="H427" s="32"/>
      <c r="I427" s="22"/>
      <c r="J427" s="23"/>
      <c r="K427" s="22"/>
      <c r="L427" s="33">
        <f t="shared" si="21"/>
        <v>0</v>
      </c>
      <c r="M427" s="8">
        <f t="shared" si="22"/>
        <v>0</v>
      </c>
      <c r="N427" s="18">
        <f t="shared" si="23"/>
        <v>0</v>
      </c>
    </row>
    <row r="428" spans="1:14" x14ac:dyDescent="0.25">
      <c r="A428" s="5">
        <v>425</v>
      </c>
      <c r="B428" s="22"/>
      <c r="C428" s="22"/>
      <c r="D428" s="22"/>
      <c r="E428" s="22"/>
      <c r="F428" s="22"/>
      <c r="G428" s="22"/>
      <c r="H428" s="32"/>
      <c r="I428" s="22"/>
      <c r="J428" s="23"/>
      <c r="K428" s="22"/>
      <c r="L428" s="33">
        <f t="shared" si="21"/>
        <v>0</v>
      </c>
      <c r="M428" s="8">
        <f t="shared" si="22"/>
        <v>0</v>
      </c>
      <c r="N428" s="18">
        <f t="shared" si="23"/>
        <v>0</v>
      </c>
    </row>
    <row r="429" spans="1:14" x14ac:dyDescent="0.25">
      <c r="A429" s="5">
        <v>426</v>
      </c>
      <c r="B429" s="22"/>
      <c r="C429" s="22"/>
      <c r="D429" s="22"/>
      <c r="E429" s="22"/>
      <c r="F429" s="22"/>
      <c r="G429" s="22"/>
      <c r="H429" s="32"/>
      <c r="I429" s="22"/>
      <c r="J429" s="23"/>
      <c r="K429" s="22"/>
      <c r="L429" s="33">
        <f t="shared" si="21"/>
        <v>0</v>
      </c>
      <c r="M429" s="8">
        <f t="shared" si="22"/>
        <v>0</v>
      </c>
      <c r="N429" s="18">
        <f t="shared" si="23"/>
        <v>0</v>
      </c>
    </row>
    <row r="430" spans="1:14" x14ac:dyDescent="0.25">
      <c r="A430" s="5">
        <v>427</v>
      </c>
      <c r="B430" s="22"/>
      <c r="C430" s="22"/>
      <c r="D430" s="22"/>
      <c r="E430" s="22"/>
      <c r="F430" s="22"/>
      <c r="G430" s="22"/>
      <c r="H430" s="32"/>
      <c r="I430" s="22"/>
      <c r="J430" s="23"/>
      <c r="K430" s="22"/>
      <c r="L430" s="33">
        <f t="shared" si="21"/>
        <v>0</v>
      </c>
      <c r="M430" s="8">
        <f t="shared" si="22"/>
        <v>0</v>
      </c>
      <c r="N430" s="18">
        <f t="shared" si="23"/>
        <v>0</v>
      </c>
    </row>
    <row r="431" spans="1:14" x14ac:dyDescent="0.25">
      <c r="A431" s="5">
        <v>428</v>
      </c>
      <c r="B431" s="22"/>
      <c r="C431" s="22"/>
      <c r="D431" s="22"/>
      <c r="E431" s="22"/>
      <c r="F431" s="22"/>
      <c r="G431" s="22"/>
      <c r="H431" s="32"/>
      <c r="I431" s="22"/>
      <c r="J431" s="23"/>
      <c r="K431" s="22"/>
      <c r="L431" s="33">
        <f t="shared" si="21"/>
        <v>0</v>
      </c>
      <c r="M431" s="8">
        <f t="shared" si="22"/>
        <v>0</v>
      </c>
      <c r="N431" s="18">
        <f t="shared" si="23"/>
        <v>0</v>
      </c>
    </row>
    <row r="432" spans="1:14" x14ac:dyDescent="0.25">
      <c r="A432" s="5">
        <v>429</v>
      </c>
      <c r="B432" s="22"/>
      <c r="C432" s="22"/>
      <c r="D432" s="22"/>
      <c r="E432" s="22"/>
      <c r="F432" s="22"/>
      <c r="G432" s="22"/>
      <c r="H432" s="32"/>
      <c r="I432" s="22"/>
      <c r="J432" s="23"/>
      <c r="K432" s="22"/>
      <c r="L432" s="33">
        <f t="shared" si="21"/>
        <v>0</v>
      </c>
      <c r="M432" s="8">
        <f t="shared" si="22"/>
        <v>0</v>
      </c>
      <c r="N432" s="18">
        <f t="shared" si="23"/>
        <v>0</v>
      </c>
    </row>
    <row r="433" spans="1:14" x14ac:dyDescent="0.25">
      <c r="A433" s="5">
        <v>430</v>
      </c>
      <c r="B433" s="22"/>
      <c r="C433" s="22"/>
      <c r="D433" s="22"/>
      <c r="E433" s="22"/>
      <c r="F433" s="22"/>
      <c r="G433" s="22"/>
      <c r="H433" s="32"/>
      <c r="I433" s="22"/>
      <c r="J433" s="23"/>
      <c r="K433" s="22"/>
      <c r="L433" s="33">
        <f t="shared" si="21"/>
        <v>0</v>
      </c>
      <c r="M433" s="8">
        <f t="shared" si="22"/>
        <v>0</v>
      </c>
      <c r="N433" s="18">
        <f t="shared" si="23"/>
        <v>0</v>
      </c>
    </row>
    <row r="434" spans="1:14" x14ac:dyDescent="0.25">
      <c r="A434" s="5">
        <v>431</v>
      </c>
      <c r="B434" s="22"/>
      <c r="C434" s="22"/>
      <c r="D434" s="22"/>
      <c r="E434" s="22"/>
      <c r="F434" s="22"/>
      <c r="G434" s="22"/>
      <c r="H434" s="32"/>
      <c r="I434" s="22"/>
      <c r="J434" s="23"/>
      <c r="K434" s="22"/>
      <c r="L434" s="33">
        <f t="shared" si="21"/>
        <v>0</v>
      </c>
      <c r="M434" s="8">
        <f t="shared" si="22"/>
        <v>0</v>
      </c>
      <c r="N434" s="18">
        <f t="shared" si="23"/>
        <v>0</v>
      </c>
    </row>
    <row r="435" spans="1:14" x14ac:dyDescent="0.25">
      <c r="A435" s="5">
        <v>432</v>
      </c>
      <c r="B435" s="22"/>
      <c r="C435" s="22"/>
      <c r="D435" s="22"/>
      <c r="E435" s="22"/>
      <c r="F435" s="22"/>
      <c r="G435" s="22"/>
      <c r="H435" s="32"/>
      <c r="I435" s="22"/>
      <c r="J435" s="23"/>
      <c r="K435" s="22"/>
      <c r="L435" s="33">
        <f t="shared" si="21"/>
        <v>0</v>
      </c>
      <c r="M435" s="8">
        <f t="shared" si="22"/>
        <v>0</v>
      </c>
      <c r="N435" s="18">
        <f t="shared" si="23"/>
        <v>0</v>
      </c>
    </row>
    <row r="436" spans="1:14" x14ac:dyDescent="0.25">
      <c r="A436" s="5">
        <v>433</v>
      </c>
      <c r="B436" s="22"/>
      <c r="C436" s="22"/>
      <c r="D436" s="22"/>
      <c r="E436" s="22"/>
      <c r="F436" s="22"/>
      <c r="G436" s="22"/>
      <c r="H436" s="32"/>
      <c r="I436" s="22"/>
      <c r="J436" s="23"/>
      <c r="K436" s="22"/>
      <c r="L436" s="33">
        <f t="shared" si="21"/>
        <v>0</v>
      </c>
      <c r="M436" s="8">
        <f t="shared" si="22"/>
        <v>0</v>
      </c>
      <c r="N436" s="18">
        <f t="shared" si="23"/>
        <v>0</v>
      </c>
    </row>
    <row r="437" spans="1:14" x14ac:dyDescent="0.25">
      <c r="A437" s="5">
        <v>434</v>
      </c>
      <c r="B437" s="22"/>
      <c r="C437" s="22"/>
      <c r="D437" s="22"/>
      <c r="E437" s="22"/>
      <c r="F437" s="22"/>
      <c r="G437" s="22"/>
      <c r="H437" s="32"/>
      <c r="I437" s="22"/>
      <c r="J437" s="23"/>
      <c r="K437" s="22"/>
      <c r="L437" s="33">
        <f t="shared" si="21"/>
        <v>0</v>
      </c>
      <c r="M437" s="8">
        <f t="shared" si="22"/>
        <v>0</v>
      </c>
      <c r="N437" s="18">
        <f t="shared" si="23"/>
        <v>0</v>
      </c>
    </row>
    <row r="438" spans="1:14" x14ac:dyDescent="0.25">
      <c r="A438" s="5">
        <v>435</v>
      </c>
      <c r="B438" s="22"/>
      <c r="C438" s="22"/>
      <c r="D438" s="22"/>
      <c r="E438" s="22"/>
      <c r="F438" s="22"/>
      <c r="G438" s="22"/>
      <c r="H438" s="32"/>
      <c r="I438" s="22"/>
      <c r="J438" s="23"/>
      <c r="K438" s="22"/>
      <c r="L438" s="33">
        <f t="shared" si="21"/>
        <v>0</v>
      </c>
      <c r="M438" s="8">
        <f t="shared" si="22"/>
        <v>0</v>
      </c>
      <c r="N438" s="18">
        <f t="shared" si="23"/>
        <v>0</v>
      </c>
    </row>
    <row r="439" spans="1:14" x14ac:dyDescent="0.25">
      <c r="A439" s="5">
        <v>436</v>
      </c>
      <c r="B439" s="22"/>
      <c r="C439" s="22"/>
      <c r="D439" s="22"/>
      <c r="E439" s="22"/>
      <c r="F439" s="22"/>
      <c r="G439" s="22"/>
      <c r="H439" s="32"/>
      <c r="I439" s="22"/>
      <c r="J439" s="23"/>
      <c r="K439" s="22"/>
      <c r="L439" s="33">
        <f t="shared" si="21"/>
        <v>0</v>
      </c>
      <c r="M439" s="8">
        <f t="shared" si="22"/>
        <v>0</v>
      </c>
      <c r="N439" s="18">
        <f t="shared" si="23"/>
        <v>0</v>
      </c>
    </row>
    <row r="440" spans="1:14" x14ac:dyDescent="0.25">
      <c r="A440" s="5">
        <v>437</v>
      </c>
      <c r="B440" s="22"/>
      <c r="C440" s="22"/>
      <c r="D440" s="22"/>
      <c r="E440" s="22"/>
      <c r="F440" s="22"/>
      <c r="G440" s="22"/>
      <c r="H440" s="32"/>
      <c r="I440" s="22"/>
      <c r="J440" s="23"/>
      <c r="K440" s="22"/>
      <c r="L440" s="33">
        <f t="shared" si="21"/>
        <v>0</v>
      </c>
      <c r="M440" s="8">
        <f t="shared" si="22"/>
        <v>0</v>
      </c>
      <c r="N440" s="18">
        <f t="shared" si="23"/>
        <v>0</v>
      </c>
    </row>
    <row r="441" spans="1:14" x14ac:dyDescent="0.25">
      <c r="A441" s="5">
        <v>438</v>
      </c>
      <c r="B441" s="22"/>
      <c r="C441" s="22"/>
      <c r="D441" s="22"/>
      <c r="E441" s="22"/>
      <c r="F441" s="22"/>
      <c r="G441" s="22"/>
      <c r="H441" s="32"/>
      <c r="I441" s="22"/>
      <c r="J441" s="23"/>
      <c r="K441" s="22"/>
      <c r="L441" s="33">
        <f t="shared" si="21"/>
        <v>0</v>
      </c>
      <c r="M441" s="8">
        <f t="shared" si="22"/>
        <v>0</v>
      </c>
      <c r="N441" s="18">
        <f t="shared" si="23"/>
        <v>0</v>
      </c>
    </row>
    <row r="442" spans="1:14" x14ac:dyDescent="0.25">
      <c r="A442" s="5">
        <v>439</v>
      </c>
      <c r="B442" s="22"/>
      <c r="C442" s="22"/>
      <c r="D442" s="22"/>
      <c r="E442" s="22"/>
      <c r="F442" s="22"/>
      <c r="G442" s="22"/>
      <c r="H442" s="32"/>
      <c r="I442" s="22"/>
      <c r="J442" s="23"/>
      <c r="K442" s="22"/>
      <c r="L442" s="33">
        <f t="shared" si="21"/>
        <v>0</v>
      </c>
      <c r="M442" s="8">
        <f t="shared" si="22"/>
        <v>0</v>
      </c>
      <c r="N442" s="18">
        <f t="shared" si="23"/>
        <v>0</v>
      </c>
    </row>
    <row r="443" spans="1:14" x14ac:dyDescent="0.25">
      <c r="A443" s="5">
        <v>440</v>
      </c>
      <c r="B443" s="22"/>
      <c r="C443" s="22"/>
      <c r="D443" s="22"/>
      <c r="E443" s="22"/>
      <c r="F443" s="22"/>
      <c r="G443" s="22"/>
      <c r="H443" s="32"/>
      <c r="I443" s="22"/>
      <c r="J443" s="23"/>
      <c r="K443" s="22"/>
      <c r="L443" s="33">
        <f t="shared" si="21"/>
        <v>0</v>
      </c>
      <c r="M443" s="8">
        <f t="shared" si="22"/>
        <v>0</v>
      </c>
      <c r="N443" s="18">
        <f t="shared" si="23"/>
        <v>0</v>
      </c>
    </row>
    <row r="444" spans="1:14" x14ac:dyDescent="0.25">
      <c r="A444" s="5">
        <v>441</v>
      </c>
      <c r="B444" s="22"/>
      <c r="C444" s="22"/>
      <c r="D444" s="22"/>
      <c r="E444" s="22"/>
      <c r="F444" s="22"/>
      <c r="G444" s="22"/>
      <c r="H444" s="32"/>
      <c r="I444" s="22"/>
      <c r="J444" s="23"/>
      <c r="K444" s="22"/>
      <c r="L444" s="33">
        <f t="shared" si="21"/>
        <v>0</v>
      </c>
      <c r="M444" s="8">
        <f t="shared" si="22"/>
        <v>0</v>
      </c>
      <c r="N444" s="18">
        <f t="shared" si="23"/>
        <v>0</v>
      </c>
    </row>
    <row r="445" spans="1:14" x14ac:dyDescent="0.25">
      <c r="A445" s="5">
        <v>442</v>
      </c>
      <c r="B445" s="22"/>
      <c r="C445" s="22"/>
      <c r="D445" s="22"/>
      <c r="E445" s="22"/>
      <c r="F445" s="22"/>
      <c r="G445" s="22"/>
      <c r="H445" s="32"/>
      <c r="I445" s="22"/>
      <c r="J445" s="23"/>
      <c r="K445" s="22"/>
      <c r="L445" s="33">
        <f t="shared" si="21"/>
        <v>0</v>
      </c>
      <c r="M445" s="8">
        <f t="shared" si="22"/>
        <v>0</v>
      </c>
      <c r="N445" s="18">
        <f t="shared" si="23"/>
        <v>0</v>
      </c>
    </row>
    <row r="446" spans="1:14" x14ac:dyDescent="0.25">
      <c r="A446" s="5">
        <v>443</v>
      </c>
      <c r="B446" s="22"/>
      <c r="C446" s="22"/>
      <c r="D446" s="22"/>
      <c r="E446" s="22"/>
      <c r="F446" s="22"/>
      <c r="G446" s="22"/>
      <c r="H446" s="32"/>
      <c r="I446" s="22"/>
      <c r="J446" s="23"/>
      <c r="K446" s="22"/>
      <c r="L446" s="33">
        <f t="shared" si="21"/>
        <v>0</v>
      </c>
      <c r="M446" s="8">
        <f t="shared" si="22"/>
        <v>0</v>
      </c>
      <c r="N446" s="18">
        <f t="shared" si="23"/>
        <v>0</v>
      </c>
    </row>
    <row r="447" spans="1:14" x14ac:dyDescent="0.25">
      <c r="A447" s="5">
        <v>444</v>
      </c>
      <c r="B447" s="22"/>
      <c r="C447" s="22"/>
      <c r="D447" s="22"/>
      <c r="E447" s="22"/>
      <c r="F447" s="22"/>
      <c r="G447" s="22"/>
      <c r="H447" s="32"/>
      <c r="I447" s="22"/>
      <c r="J447" s="23"/>
      <c r="K447" s="22"/>
      <c r="L447" s="33">
        <f t="shared" si="21"/>
        <v>0</v>
      </c>
      <c r="M447" s="8">
        <f t="shared" si="22"/>
        <v>0</v>
      </c>
      <c r="N447" s="18">
        <f t="shared" si="23"/>
        <v>0</v>
      </c>
    </row>
    <row r="448" spans="1:14" x14ac:dyDescent="0.25">
      <c r="A448" s="5">
        <v>445</v>
      </c>
      <c r="B448" s="22"/>
      <c r="C448" s="22"/>
      <c r="D448" s="22"/>
      <c r="E448" s="22"/>
      <c r="F448" s="22"/>
      <c r="G448" s="22"/>
      <c r="H448" s="32"/>
      <c r="I448" s="22"/>
      <c r="J448" s="23"/>
      <c r="K448" s="22"/>
      <c r="L448" s="33">
        <f t="shared" si="21"/>
        <v>0</v>
      </c>
      <c r="M448" s="8">
        <f t="shared" si="22"/>
        <v>0</v>
      </c>
      <c r="N448" s="18">
        <f t="shared" si="23"/>
        <v>0</v>
      </c>
    </row>
    <row r="449" spans="1:14" x14ac:dyDescent="0.25">
      <c r="A449" s="5">
        <v>446</v>
      </c>
      <c r="B449" s="22"/>
      <c r="C449" s="22"/>
      <c r="D449" s="22"/>
      <c r="E449" s="22"/>
      <c r="F449" s="22"/>
      <c r="G449" s="22"/>
      <c r="H449" s="32"/>
      <c r="I449" s="22"/>
      <c r="J449" s="23"/>
      <c r="K449" s="22"/>
      <c r="L449" s="33">
        <f t="shared" si="21"/>
        <v>0</v>
      </c>
      <c r="M449" s="8">
        <f t="shared" si="22"/>
        <v>0</v>
      </c>
      <c r="N449" s="18">
        <f t="shared" si="23"/>
        <v>0</v>
      </c>
    </row>
    <row r="450" spans="1:14" x14ac:dyDescent="0.25">
      <c r="A450" s="5">
        <v>447</v>
      </c>
      <c r="B450" s="22"/>
      <c r="C450" s="22"/>
      <c r="D450" s="22"/>
      <c r="E450" s="22"/>
      <c r="F450" s="22"/>
      <c r="G450" s="22"/>
      <c r="H450" s="32"/>
      <c r="I450" s="22"/>
      <c r="J450" s="23"/>
      <c r="K450" s="22"/>
      <c r="L450" s="33">
        <f t="shared" si="21"/>
        <v>0</v>
      </c>
      <c r="M450" s="8">
        <f t="shared" si="22"/>
        <v>0</v>
      </c>
      <c r="N450" s="18">
        <f t="shared" si="23"/>
        <v>0</v>
      </c>
    </row>
    <row r="451" spans="1:14" x14ac:dyDescent="0.25">
      <c r="A451" s="5">
        <v>448</v>
      </c>
      <c r="B451" s="22"/>
      <c r="C451" s="22"/>
      <c r="D451" s="22"/>
      <c r="E451" s="22"/>
      <c r="F451" s="22"/>
      <c r="G451" s="22"/>
      <c r="H451" s="32"/>
      <c r="I451" s="22"/>
      <c r="J451" s="23"/>
      <c r="K451" s="22"/>
      <c r="L451" s="33">
        <f t="shared" si="21"/>
        <v>0</v>
      </c>
      <c r="M451" s="8">
        <f t="shared" si="22"/>
        <v>0</v>
      </c>
      <c r="N451" s="18">
        <f t="shared" si="23"/>
        <v>0</v>
      </c>
    </row>
    <row r="452" spans="1:14" x14ac:dyDescent="0.25">
      <c r="A452" s="5">
        <v>449</v>
      </c>
      <c r="B452" s="22"/>
      <c r="C452" s="22"/>
      <c r="D452" s="22"/>
      <c r="E452" s="22"/>
      <c r="F452" s="22"/>
      <c r="G452" s="22"/>
      <c r="H452" s="32"/>
      <c r="I452" s="22"/>
      <c r="J452" s="23"/>
      <c r="K452" s="22"/>
      <c r="L452" s="33">
        <f t="shared" si="21"/>
        <v>0</v>
      </c>
      <c r="M452" s="8">
        <f t="shared" si="22"/>
        <v>0</v>
      </c>
      <c r="N452" s="18">
        <f t="shared" si="23"/>
        <v>0</v>
      </c>
    </row>
    <row r="453" spans="1:14" x14ac:dyDescent="0.25">
      <c r="A453" s="5">
        <v>450</v>
      </c>
      <c r="B453" s="22"/>
      <c r="C453" s="22"/>
      <c r="D453" s="22"/>
      <c r="E453" s="22"/>
      <c r="F453" s="22"/>
      <c r="G453" s="22"/>
      <c r="H453" s="32"/>
      <c r="I453" s="22"/>
      <c r="J453" s="23"/>
      <c r="K453" s="22"/>
      <c r="L453" s="33">
        <f t="shared" si="21"/>
        <v>0</v>
      </c>
      <c r="M453" s="8">
        <f t="shared" si="22"/>
        <v>0</v>
      </c>
      <c r="N453" s="18">
        <f t="shared" si="23"/>
        <v>0</v>
      </c>
    </row>
    <row r="454" spans="1:14" x14ac:dyDescent="0.25">
      <c r="A454" s="5">
        <v>451</v>
      </c>
      <c r="B454" s="22"/>
      <c r="C454" s="22"/>
      <c r="D454" s="22"/>
      <c r="E454" s="22"/>
      <c r="F454" s="22"/>
      <c r="G454" s="22"/>
      <c r="H454" s="32"/>
      <c r="I454" s="22"/>
      <c r="J454" s="23"/>
      <c r="K454" s="22"/>
      <c r="L454" s="33">
        <f t="shared" si="21"/>
        <v>0</v>
      </c>
      <c r="M454" s="8">
        <f t="shared" si="22"/>
        <v>0</v>
      </c>
      <c r="N454" s="18">
        <f t="shared" si="23"/>
        <v>0</v>
      </c>
    </row>
    <row r="455" spans="1:14" x14ac:dyDescent="0.25">
      <c r="A455" s="5">
        <v>452</v>
      </c>
      <c r="B455" s="22"/>
      <c r="C455" s="22"/>
      <c r="D455" s="22"/>
      <c r="E455" s="22"/>
      <c r="F455" s="22"/>
      <c r="G455" s="22"/>
      <c r="H455" s="32"/>
      <c r="I455" s="22"/>
      <c r="J455" s="23"/>
      <c r="K455" s="22"/>
      <c r="L455" s="33">
        <f t="shared" si="21"/>
        <v>0</v>
      </c>
      <c r="M455" s="8">
        <f t="shared" si="22"/>
        <v>0</v>
      </c>
      <c r="N455" s="18">
        <f t="shared" si="23"/>
        <v>0</v>
      </c>
    </row>
    <row r="456" spans="1:14" x14ac:dyDescent="0.25">
      <c r="A456" s="5">
        <v>453</v>
      </c>
      <c r="B456" s="22"/>
      <c r="C456" s="22"/>
      <c r="D456" s="22"/>
      <c r="E456" s="22"/>
      <c r="F456" s="22"/>
      <c r="G456" s="22"/>
      <c r="H456" s="32"/>
      <c r="I456" s="22"/>
      <c r="J456" s="23"/>
      <c r="K456" s="22"/>
      <c r="L456" s="33">
        <f t="shared" si="21"/>
        <v>0</v>
      </c>
      <c r="M456" s="8">
        <f t="shared" si="22"/>
        <v>0</v>
      </c>
      <c r="N456" s="18">
        <f t="shared" si="23"/>
        <v>0</v>
      </c>
    </row>
    <row r="457" spans="1:14" x14ac:dyDescent="0.25">
      <c r="A457" s="5">
        <v>454</v>
      </c>
      <c r="B457" s="22"/>
      <c r="C457" s="22"/>
      <c r="D457" s="22"/>
      <c r="E457" s="22"/>
      <c r="F457" s="22"/>
      <c r="G457" s="22"/>
      <c r="H457" s="32"/>
      <c r="I457" s="22"/>
      <c r="J457" s="23"/>
      <c r="K457" s="22"/>
      <c r="L457" s="33">
        <f t="shared" si="21"/>
        <v>0</v>
      </c>
      <c r="M457" s="8">
        <f t="shared" si="22"/>
        <v>0</v>
      </c>
      <c r="N457" s="18">
        <f t="shared" si="23"/>
        <v>0</v>
      </c>
    </row>
    <row r="458" spans="1:14" x14ac:dyDescent="0.25">
      <c r="A458" s="5">
        <v>455</v>
      </c>
      <c r="B458" s="22"/>
      <c r="C458" s="22"/>
      <c r="D458" s="22"/>
      <c r="E458" s="22"/>
      <c r="F458" s="22"/>
      <c r="G458" s="22"/>
      <c r="H458" s="32"/>
      <c r="I458" s="22"/>
      <c r="J458" s="23"/>
      <c r="K458" s="22"/>
      <c r="L458" s="33">
        <f t="shared" si="21"/>
        <v>0</v>
      </c>
      <c r="M458" s="8">
        <f t="shared" si="22"/>
        <v>0</v>
      </c>
      <c r="N458" s="18">
        <f t="shared" si="23"/>
        <v>0</v>
      </c>
    </row>
    <row r="459" spans="1:14" x14ac:dyDescent="0.25">
      <c r="A459" s="5">
        <v>456</v>
      </c>
      <c r="B459" s="22"/>
      <c r="C459" s="22"/>
      <c r="D459" s="22"/>
      <c r="E459" s="22"/>
      <c r="F459" s="22"/>
      <c r="G459" s="22"/>
      <c r="H459" s="32"/>
      <c r="I459" s="22"/>
      <c r="J459" s="23"/>
      <c r="K459" s="22"/>
      <c r="L459" s="33">
        <f t="shared" si="21"/>
        <v>0</v>
      </c>
      <c r="M459" s="8">
        <f t="shared" si="22"/>
        <v>0</v>
      </c>
      <c r="N459" s="18">
        <f t="shared" si="23"/>
        <v>0</v>
      </c>
    </row>
    <row r="460" spans="1:14" x14ac:dyDescent="0.25">
      <c r="A460" s="5">
        <v>457</v>
      </c>
      <c r="B460" s="22"/>
      <c r="C460" s="22"/>
      <c r="D460" s="22"/>
      <c r="E460" s="22"/>
      <c r="F460" s="22"/>
      <c r="G460" s="22"/>
      <c r="H460" s="32"/>
      <c r="I460" s="22"/>
      <c r="J460" s="23"/>
      <c r="K460" s="22"/>
      <c r="L460" s="33">
        <f t="shared" si="21"/>
        <v>0</v>
      </c>
      <c r="M460" s="8">
        <f t="shared" si="22"/>
        <v>0</v>
      </c>
      <c r="N460" s="18">
        <f t="shared" si="23"/>
        <v>0</v>
      </c>
    </row>
    <row r="461" spans="1:14" x14ac:dyDescent="0.25">
      <c r="A461" s="5">
        <v>458</v>
      </c>
      <c r="B461" s="22"/>
      <c r="C461" s="22"/>
      <c r="D461" s="22"/>
      <c r="E461" s="22"/>
      <c r="F461" s="22"/>
      <c r="G461" s="22"/>
      <c r="H461" s="32"/>
      <c r="I461" s="22"/>
      <c r="J461" s="23"/>
      <c r="K461" s="22"/>
      <c r="L461" s="33">
        <f t="shared" si="21"/>
        <v>0</v>
      </c>
      <c r="M461" s="8">
        <f t="shared" si="22"/>
        <v>0</v>
      </c>
      <c r="N461" s="18">
        <f t="shared" si="23"/>
        <v>0</v>
      </c>
    </row>
    <row r="462" spans="1:14" x14ac:dyDescent="0.25">
      <c r="A462" s="5">
        <v>459</v>
      </c>
      <c r="B462" s="22"/>
      <c r="C462" s="22"/>
      <c r="D462" s="22"/>
      <c r="E462" s="22"/>
      <c r="F462" s="22"/>
      <c r="G462" s="22"/>
      <c r="H462" s="32"/>
      <c r="I462" s="22"/>
      <c r="J462" s="23"/>
      <c r="K462" s="22"/>
      <c r="L462" s="33">
        <f t="shared" si="21"/>
        <v>0</v>
      </c>
      <c r="M462" s="8">
        <f t="shared" si="22"/>
        <v>0</v>
      </c>
      <c r="N462" s="18">
        <f t="shared" si="23"/>
        <v>0</v>
      </c>
    </row>
    <row r="463" spans="1:14" x14ac:dyDescent="0.25">
      <c r="A463" s="5">
        <v>460</v>
      </c>
      <c r="B463" s="22"/>
      <c r="C463" s="22"/>
      <c r="D463" s="22"/>
      <c r="E463" s="22"/>
      <c r="F463" s="22"/>
      <c r="G463" s="22"/>
      <c r="H463" s="32"/>
      <c r="I463" s="22"/>
      <c r="J463" s="23"/>
      <c r="K463" s="22"/>
      <c r="L463" s="33">
        <f t="shared" si="21"/>
        <v>0</v>
      </c>
      <c r="M463" s="8">
        <f t="shared" si="22"/>
        <v>0</v>
      </c>
      <c r="N463" s="18">
        <f t="shared" si="23"/>
        <v>0</v>
      </c>
    </row>
    <row r="464" spans="1:14" x14ac:dyDescent="0.25">
      <c r="A464" s="5">
        <v>461</v>
      </c>
      <c r="B464" s="22"/>
      <c r="C464" s="22"/>
      <c r="D464" s="22"/>
      <c r="E464" s="22"/>
      <c r="F464" s="22"/>
      <c r="G464" s="22"/>
      <c r="H464" s="32"/>
      <c r="I464" s="22"/>
      <c r="J464" s="23"/>
      <c r="K464" s="22"/>
      <c r="L464" s="33">
        <f t="shared" si="21"/>
        <v>0</v>
      </c>
      <c r="M464" s="8">
        <f t="shared" si="22"/>
        <v>0</v>
      </c>
      <c r="N464" s="18">
        <f t="shared" si="23"/>
        <v>0</v>
      </c>
    </row>
    <row r="465" spans="1:14" x14ac:dyDescent="0.25">
      <c r="A465" s="5">
        <v>462</v>
      </c>
      <c r="B465" s="22"/>
      <c r="C465" s="22"/>
      <c r="D465" s="22"/>
      <c r="E465" s="22"/>
      <c r="F465" s="22"/>
      <c r="G465" s="22"/>
      <c r="H465" s="32"/>
      <c r="I465" s="22"/>
      <c r="J465" s="23"/>
      <c r="K465" s="22"/>
      <c r="L465" s="33">
        <f t="shared" si="21"/>
        <v>0</v>
      </c>
      <c r="M465" s="8">
        <f t="shared" si="22"/>
        <v>0</v>
      </c>
      <c r="N465" s="18">
        <f t="shared" si="23"/>
        <v>0</v>
      </c>
    </row>
    <row r="466" spans="1:14" x14ac:dyDescent="0.25">
      <c r="A466" s="5">
        <v>463</v>
      </c>
      <c r="B466" s="22"/>
      <c r="C466" s="22"/>
      <c r="D466" s="22"/>
      <c r="E466" s="22"/>
      <c r="F466" s="22"/>
      <c r="G466" s="22"/>
      <c r="H466" s="32"/>
      <c r="I466" s="22"/>
      <c r="J466" s="23"/>
      <c r="K466" s="22"/>
      <c r="L466" s="33">
        <f t="shared" si="21"/>
        <v>0</v>
      </c>
      <c r="M466" s="8">
        <f t="shared" si="22"/>
        <v>0</v>
      </c>
      <c r="N466" s="18">
        <f t="shared" si="23"/>
        <v>0</v>
      </c>
    </row>
    <row r="467" spans="1:14" x14ac:dyDescent="0.25">
      <c r="A467" s="5">
        <v>464</v>
      </c>
      <c r="B467" s="22"/>
      <c r="C467" s="22"/>
      <c r="D467" s="22"/>
      <c r="E467" s="22"/>
      <c r="F467" s="22"/>
      <c r="G467" s="22"/>
      <c r="H467" s="32"/>
      <c r="I467" s="22"/>
      <c r="J467" s="23"/>
      <c r="K467" s="22"/>
      <c r="L467" s="33">
        <f t="shared" si="21"/>
        <v>0</v>
      </c>
      <c r="M467" s="8">
        <f t="shared" si="22"/>
        <v>0</v>
      </c>
      <c r="N467" s="18">
        <f t="shared" si="23"/>
        <v>0</v>
      </c>
    </row>
    <row r="468" spans="1:14" x14ac:dyDescent="0.25">
      <c r="A468" s="5">
        <v>465</v>
      </c>
      <c r="B468" s="22"/>
      <c r="C468" s="22"/>
      <c r="D468" s="22"/>
      <c r="E468" s="22"/>
      <c r="F468" s="22"/>
      <c r="G468" s="22"/>
      <c r="H468" s="32"/>
      <c r="I468" s="22"/>
      <c r="J468" s="23"/>
      <c r="K468" s="22"/>
      <c r="L468" s="33">
        <f t="shared" si="21"/>
        <v>0</v>
      </c>
      <c r="M468" s="8">
        <f t="shared" si="22"/>
        <v>0</v>
      </c>
      <c r="N468" s="18">
        <f t="shared" si="23"/>
        <v>0</v>
      </c>
    </row>
    <row r="469" spans="1:14" x14ac:dyDescent="0.25">
      <c r="A469" s="5">
        <v>466</v>
      </c>
      <c r="B469" s="22"/>
      <c r="C469" s="22"/>
      <c r="D469" s="22"/>
      <c r="E469" s="22"/>
      <c r="F469" s="22"/>
      <c r="G469" s="22"/>
      <c r="H469" s="32"/>
      <c r="I469" s="22"/>
      <c r="J469" s="23"/>
      <c r="K469" s="22"/>
      <c r="L469" s="33">
        <f t="shared" si="21"/>
        <v>0</v>
      </c>
      <c r="M469" s="8">
        <f t="shared" si="22"/>
        <v>0</v>
      </c>
      <c r="N469" s="18">
        <f t="shared" si="23"/>
        <v>0</v>
      </c>
    </row>
    <row r="470" spans="1:14" x14ac:dyDescent="0.25">
      <c r="A470" s="5">
        <v>467</v>
      </c>
      <c r="B470" s="22"/>
      <c r="C470" s="22"/>
      <c r="D470" s="22"/>
      <c r="E470" s="22"/>
      <c r="F470" s="22"/>
      <c r="G470" s="22"/>
      <c r="H470" s="32"/>
      <c r="I470" s="22"/>
      <c r="J470" s="23"/>
      <c r="K470" s="22"/>
      <c r="L470" s="33">
        <f t="shared" si="21"/>
        <v>0</v>
      </c>
      <c r="M470" s="8">
        <f t="shared" si="22"/>
        <v>0</v>
      </c>
      <c r="N470" s="18">
        <f t="shared" si="23"/>
        <v>0</v>
      </c>
    </row>
    <row r="471" spans="1:14" x14ac:dyDescent="0.25">
      <c r="A471" s="5">
        <v>468</v>
      </c>
      <c r="B471" s="22"/>
      <c r="C471" s="22"/>
      <c r="D471" s="22"/>
      <c r="E471" s="22"/>
      <c r="F471" s="22"/>
      <c r="G471" s="22"/>
      <c r="H471" s="32"/>
      <c r="I471" s="22"/>
      <c r="J471" s="23"/>
      <c r="K471" s="22"/>
      <c r="L471" s="33">
        <f t="shared" si="21"/>
        <v>0</v>
      </c>
      <c r="M471" s="8">
        <f t="shared" si="22"/>
        <v>0</v>
      </c>
      <c r="N471" s="18">
        <f t="shared" si="23"/>
        <v>0</v>
      </c>
    </row>
    <row r="472" spans="1:14" x14ac:dyDescent="0.25">
      <c r="A472" s="5">
        <v>469</v>
      </c>
      <c r="B472" s="22"/>
      <c r="C472" s="22"/>
      <c r="D472" s="22"/>
      <c r="E472" s="22"/>
      <c r="F472" s="22"/>
      <c r="G472" s="22"/>
      <c r="H472" s="32"/>
      <c r="I472" s="22"/>
      <c r="J472" s="23"/>
      <c r="K472" s="22"/>
      <c r="L472" s="33">
        <f t="shared" si="21"/>
        <v>0</v>
      </c>
      <c r="M472" s="8">
        <f t="shared" si="22"/>
        <v>0</v>
      </c>
      <c r="N472" s="18">
        <f t="shared" si="23"/>
        <v>0</v>
      </c>
    </row>
    <row r="473" spans="1:14" x14ac:dyDescent="0.25">
      <c r="A473" s="5">
        <v>470</v>
      </c>
      <c r="B473" s="22"/>
      <c r="C473" s="22"/>
      <c r="D473" s="22"/>
      <c r="E473" s="22"/>
      <c r="F473" s="22"/>
      <c r="G473" s="22"/>
      <c r="H473" s="32"/>
      <c r="I473" s="22"/>
      <c r="J473" s="23"/>
      <c r="K473" s="22"/>
      <c r="L473" s="33">
        <f t="shared" si="21"/>
        <v>0</v>
      </c>
      <c r="M473" s="8">
        <f t="shared" si="22"/>
        <v>0</v>
      </c>
      <c r="N473" s="18">
        <f t="shared" si="23"/>
        <v>0</v>
      </c>
    </row>
    <row r="474" spans="1:14" x14ac:dyDescent="0.25">
      <c r="A474" s="5">
        <v>471</v>
      </c>
      <c r="B474" s="22"/>
      <c r="C474" s="22"/>
      <c r="D474" s="22"/>
      <c r="E474" s="22"/>
      <c r="F474" s="22"/>
      <c r="G474" s="22"/>
      <c r="H474" s="32"/>
      <c r="I474" s="22"/>
      <c r="J474" s="23"/>
      <c r="K474" s="22"/>
      <c r="L474" s="33">
        <f t="shared" si="21"/>
        <v>0</v>
      </c>
      <c r="M474" s="8">
        <f t="shared" si="22"/>
        <v>0</v>
      </c>
      <c r="N474" s="18">
        <f t="shared" si="23"/>
        <v>0</v>
      </c>
    </row>
    <row r="475" spans="1:14" x14ac:dyDescent="0.25">
      <c r="A475" s="5">
        <v>472</v>
      </c>
      <c r="B475" s="22"/>
      <c r="C475" s="22"/>
      <c r="D475" s="22"/>
      <c r="E475" s="22"/>
      <c r="F475" s="22"/>
      <c r="G475" s="22"/>
      <c r="H475" s="32"/>
      <c r="I475" s="22"/>
      <c r="J475" s="23"/>
      <c r="K475" s="22"/>
      <c r="L475" s="33">
        <f t="shared" si="21"/>
        <v>0</v>
      </c>
      <c r="M475" s="8">
        <f t="shared" si="22"/>
        <v>0</v>
      </c>
      <c r="N475" s="18">
        <f t="shared" si="23"/>
        <v>0</v>
      </c>
    </row>
    <row r="476" spans="1:14" x14ac:dyDescent="0.25">
      <c r="A476" s="5">
        <v>473</v>
      </c>
      <c r="B476" s="22"/>
      <c r="C476" s="22"/>
      <c r="D476" s="22"/>
      <c r="E476" s="22"/>
      <c r="F476" s="22"/>
      <c r="G476" s="22"/>
      <c r="H476" s="32"/>
      <c r="I476" s="22"/>
      <c r="J476" s="23"/>
      <c r="K476" s="22"/>
      <c r="L476" s="33">
        <f t="shared" si="21"/>
        <v>0</v>
      </c>
      <c r="M476" s="8">
        <f t="shared" si="22"/>
        <v>0</v>
      </c>
      <c r="N476" s="18">
        <f t="shared" si="23"/>
        <v>0</v>
      </c>
    </row>
    <row r="477" spans="1:14" x14ac:dyDescent="0.25">
      <c r="A477" s="5">
        <v>474</v>
      </c>
      <c r="B477" s="22"/>
      <c r="C477" s="22"/>
      <c r="D477" s="22"/>
      <c r="E477" s="22"/>
      <c r="F477" s="22"/>
      <c r="G477" s="22"/>
      <c r="H477" s="32"/>
      <c r="I477" s="22"/>
      <c r="J477" s="23"/>
      <c r="K477" s="22"/>
      <c r="L477" s="33">
        <f t="shared" si="21"/>
        <v>0</v>
      </c>
      <c r="M477" s="8">
        <f t="shared" si="22"/>
        <v>0</v>
      </c>
      <c r="N477" s="18">
        <f t="shared" si="23"/>
        <v>0</v>
      </c>
    </row>
    <row r="478" spans="1:14" x14ac:dyDescent="0.25">
      <c r="A478" s="5">
        <v>475</v>
      </c>
      <c r="B478" s="22"/>
      <c r="C478" s="22"/>
      <c r="D478" s="22"/>
      <c r="E478" s="22"/>
      <c r="F478" s="22"/>
      <c r="G478" s="22"/>
      <c r="H478" s="32"/>
      <c r="I478" s="22"/>
      <c r="J478" s="23"/>
      <c r="K478" s="22"/>
      <c r="L478" s="33">
        <f t="shared" si="21"/>
        <v>0</v>
      </c>
      <c r="M478" s="8">
        <f t="shared" si="22"/>
        <v>0</v>
      </c>
      <c r="N478" s="18">
        <f t="shared" si="23"/>
        <v>0</v>
      </c>
    </row>
    <row r="479" spans="1:14" x14ac:dyDescent="0.25">
      <c r="A479" s="5">
        <v>476</v>
      </c>
      <c r="B479" s="22"/>
      <c r="C479" s="22"/>
      <c r="D479" s="22"/>
      <c r="E479" s="22"/>
      <c r="F479" s="22"/>
      <c r="G479" s="22"/>
      <c r="H479" s="32"/>
      <c r="I479" s="22"/>
      <c r="J479" s="23"/>
      <c r="K479" s="22"/>
      <c r="L479" s="33">
        <f t="shared" si="21"/>
        <v>0</v>
      </c>
      <c r="M479" s="8">
        <f t="shared" si="22"/>
        <v>0</v>
      </c>
      <c r="N479" s="18">
        <f t="shared" si="23"/>
        <v>0</v>
      </c>
    </row>
    <row r="480" spans="1:14" x14ac:dyDescent="0.25">
      <c r="A480" s="5">
        <v>477</v>
      </c>
      <c r="B480" s="22"/>
      <c r="C480" s="22"/>
      <c r="D480" s="22"/>
      <c r="E480" s="22"/>
      <c r="F480" s="22"/>
      <c r="G480" s="22"/>
      <c r="H480" s="32"/>
      <c r="I480" s="22"/>
      <c r="J480" s="23"/>
      <c r="K480" s="22"/>
      <c r="L480" s="33">
        <f t="shared" ref="L480:L500" si="24">IF(OR(E480="غير محدد",E480=""),0,1)</f>
        <v>0</v>
      </c>
      <c r="M480" s="8">
        <f t="shared" ref="M480:M500" si="25">(((J480*52)/260)*(((365-K480)/365)))*I480/12</f>
        <v>0</v>
      </c>
      <c r="N480" s="18">
        <f t="shared" ref="N480:N500" si="26">H480*M480</f>
        <v>0</v>
      </c>
    </row>
    <row r="481" spans="1:14" x14ac:dyDescent="0.25">
      <c r="A481" s="5">
        <v>478</v>
      </c>
      <c r="B481" s="22"/>
      <c r="C481" s="22"/>
      <c r="D481" s="22"/>
      <c r="E481" s="22"/>
      <c r="F481" s="22"/>
      <c r="G481" s="22"/>
      <c r="H481" s="32"/>
      <c r="I481" s="22"/>
      <c r="J481" s="23"/>
      <c r="K481" s="22"/>
      <c r="L481" s="33">
        <f t="shared" si="24"/>
        <v>0</v>
      </c>
      <c r="M481" s="8">
        <f t="shared" si="25"/>
        <v>0</v>
      </c>
      <c r="N481" s="18">
        <f t="shared" si="26"/>
        <v>0</v>
      </c>
    </row>
    <row r="482" spans="1:14" x14ac:dyDescent="0.25">
      <c r="A482" s="5">
        <v>479</v>
      </c>
      <c r="B482" s="22"/>
      <c r="C482" s="22"/>
      <c r="D482" s="22"/>
      <c r="E482" s="22"/>
      <c r="F482" s="22"/>
      <c r="G482" s="22"/>
      <c r="H482" s="32"/>
      <c r="I482" s="22"/>
      <c r="J482" s="23"/>
      <c r="K482" s="22"/>
      <c r="L482" s="33">
        <f t="shared" si="24"/>
        <v>0</v>
      </c>
      <c r="M482" s="8">
        <f t="shared" si="25"/>
        <v>0</v>
      </c>
      <c r="N482" s="18">
        <f t="shared" si="26"/>
        <v>0</v>
      </c>
    </row>
    <row r="483" spans="1:14" x14ac:dyDescent="0.25">
      <c r="A483" s="5">
        <v>480</v>
      </c>
      <c r="B483" s="22"/>
      <c r="C483" s="22"/>
      <c r="D483" s="22"/>
      <c r="E483" s="22"/>
      <c r="F483" s="22"/>
      <c r="G483" s="22"/>
      <c r="H483" s="32"/>
      <c r="I483" s="22"/>
      <c r="J483" s="23"/>
      <c r="K483" s="22"/>
      <c r="L483" s="33">
        <f t="shared" si="24"/>
        <v>0</v>
      </c>
      <c r="M483" s="8">
        <f t="shared" si="25"/>
        <v>0</v>
      </c>
      <c r="N483" s="18">
        <f t="shared" si="26"/>
        <v>0</v>
      </c>
    </row>
    <row r="484" spans="1:14" x14ac:dyDescent="0.25">
      <c r="A484" s="5">
        <v>481</v>
      </c>
      <c r="B484" s="22"/>
      <c r="C484" s="22"/>
      <c r="D484" s="22"/>
      <c r="E484" s="22"/>
      <c r="F484" s="22"/>
      <c r="G484" s="22"/>
      <c r="H484" s="32"/>
      <c r="I484" s="22"/>
      <c r="J484" s="23"/>
      <c r="K484" s="22"/>
      <c r="L484" s="33">
        <f t="shared" si="24"/>
        <v>0</v>
      </c>
      <c r="M484" s="8">
        <f t="shared" si="25"/>
        <v>0</v>
      </c>
      <c r="N484" s="18">
        <f t="shared" si="26"/>
        <v>0</v>
      </c>
    </row>
    <row r="485" spans="1:14" x14ac:dyDescent="0.25">
      <c r="A485" s="5">
        <v>482</v>
      </c>
      <c r="B485" s="22"/>
      <c r="C485" s="22"/>
      <c r="D485" s="22"/>
      <c r="E485" s="22"/>
      <c r="F485" s="22"/>
      <c r="G485" s="22"/>
      <c r="H485" s="32"/>
      <c r="I485" s="22"/>
      <c r="J485" s="23"/>
      <c r="K485" s="22"/>
      <c r="L485" s="33">
        <f t="shared" si="24"/>
        <v>0</v>
      </c>
      <c r="M485" s="8">
        <f t="shared" si="25"/>
        <v>0</v>
      </c>
      <c r="N485" s="18">
        <f t="shared" si="26"/>
        <v>0</v>
      </c>
    </row>
    <row r="486" spans="1:14" x14ac:dyDescent="0.25">
      <c r="A486" s="5">
        <v>483</v>
      </c>
      <c r="B486" s="22"/>
      <c r="C486" s="22"/>
      <c r="D486" s="22"/>
      <c r="E486" s="22"/>
      <c r="F486" s="22"/>
      <c r="G486" s="22"/>
      <c r="H486" s="32"/>
      <c r="I486" s="22"/>
      <c r="J486" s="23"/>
      <c r="K486" s="22"/>
      <c r="L486" s="33">
        <f t="shared" si="24"/>
        <v>0</v>
      </c>
      <c r="M486" s="8">
        <f t="shared" si="25"/>
        <v>0</v>
      </c>
      <c r="N486" s="18">
        <f t="shared" si="26"/>
        <v>0</v>
      </c>
    </row>
    <row r="487" spans="1:14" x14ac:dyDescent="0.25">
      <c r="A487" s="5">
        <v>484</v>
      </c>
      <c r="B487" s="22"/>
      <c r="C487" s="22"/>
      <c r="D487" s="22"/>
      <c r="E487" s="22"/>
      <c r="F487" s="22"/>
      <c r="G487" s="22"/>
      <c r="H487" s="32"/>
      <c r="I487" s="22"/>
      <c r="J487" s="23"/>
      <c r="K487" s="22"/>
      <c r="L487" s="33">
        <f t="shared" si="24"/>
        <v>0</v>
      </c>
      <c r="M487" s="8">
        <f t="shared" si="25"/>
        <v>0</v>
      </c>
      <c r="N487" s="18">
        <f t="shared" si="26"/>
        <v>0</v>
      </c>
    </row>
    <row r="488" spans="1:14" x14ac:dyDescent="0.25">
      <c r="A488" s="5">
        <v>485</v>
      </c>
      <c r="B488" s="22"/>
      <c r="C488" s="22"/>
      <c r="D488" s="22"/>
      <c r="E488" s="22"/>
      <c r="F488" s="22"/>
      <c r="G488" s="22"/>
      <c r="H488" s="32"/>
      <c r="I488" s="22"/>
      <c r="J488" s="23"/>
      <c r="K488" s="22"/>
      <c r="L488" s="33">
        <f t="shared" si="24"/>
        <v>0</v>
      </c>
      <c r="M488" s="8">
        <f t="shared" si="25"/>
        <v>0</v>
      </c>
      <c r="N488" s="18">
        <f t="shared" si="26"/>
        <v>0</v>
      </c>
    </row>
    <row r="489" spans="1:14" x14ac:dyDescent="0.25">
      <c r="A489" s="5">
        <v>486</v>
      </c>
      <c r="B489" s="22"/>
      <c r="C489" s="22"/>
      <c r="D489" s="22"/>
      <c r="E489" s="22"/>
      <c r="F489" s="22"/>
      <c r="G489" s="22"/>
      <c r="H489" s="32"/>
      <c r="I489" s="22"/>
      <c r="J489" s="23"/>
      <c r="K489" s="22"/>
      <c r="L489" s="33">
        <f t="shared" si="24"/>
        <v>0</v>
      </c>
      <c r="M489" s="8">
        <f t="shared" si="25"/>
        <v>0</v>
      </c>
      <c r="N489" s="18">
        <f t="shared" si="26"/>
        <v>0</v>
      </c>
    </row>
    <row r="490" spans="1:14" x14ac:dyDescent="0.25">
      <c r="A490" s="5">
        <v>487</v>
      </c>
      <c r="B490" s="22"/>
      <c r="C490" s="22"/>
      <c r="D490" s="22"/>
      <c r="E490" s="22"/>
      <c r="F490" s="22"/>
      <c r="G490" s="22"/>
      <c r="H490" s="32"/>
      <c r="I490" s="22"/>
      <c r="J490" s="23"/>
      <c r="K490" s="22"/>
      <c r="L490" s="33">
        <f t="shared" si="24"/>
        <v>0</v>
      </c>
      <c r="M490" s="8">
        <f t="shared" si="25"/>
        <v>0</v>
      </c>
      <c r="N490" s="18">
        <f t="shared" si="26"/>
        <v>0</v>
      </c>
    </row>
    <row r="491" spans="1:14" x14ac:dyDescent="0.25">
      <c r="A491" s="5">
        <v>488</v>
      </c>
      <c r="B491" s="22"/>
      <c r="C491" s="22"/>
      <c r="D491" s="22"/>
      <c r="E491" s="22"/>
      <c r="F491" s="22"/>
      <c r="G491" s="22"/>
      <c r="H491" s="32"/>
      <c r="I491" s="22"/>
      <c r="J491" s="23"/>
      <c r="K491" s="22"/>
      <c r="L491" s="33">
        <f t="shared" si="24"/>
        <v>0</v>
      </c>
      <c r="M491" s="8">
        <f t="shared" si="25"/>
        <v>0</v>
      </c>
      <c r="N491" s="18">
        <f t="shared" si="26"/>
        <v>0</v>
      </c>
    </row>
    <row r="492" spans="1:14" x14ac:dyDescent="0.25">
      <c r="A492" s="5">
        <v>489</v>
      </c>
      <c r="B492" s="22"/>
      <c r="C492" s="22"/>
      <c r="D492" s="22"/>
      <c r="E492" s="22"/>
      <c r="F492" s="22"/>
      <c r="G492" s="22"/>
      <c r="H492" s="32"/>
      <c r="I492" s="22"/>
      <c r="J492" s="23"/>
      <c r="K492" s="22"/>
      <c r="L492" s="33">
        <f t="shared" si="24"/>
        <v>0</v>
      </c>
      <c r="M492" s="8">
        <f t="shared" si="25"/>
        <v>0</v>
      </c>
      <c r="N492" s="18">
        <f t="shared" si="26"/>
        <v>0</v>
      </c>
    </row>
    <row r="493" spans="1:14" x14ac:dyDescent="0.25">
      <c r="A493" s="5">
        <v>490</v>
      </c>
      <c r="B493" s="22"/>
      <c r="C493" s="22"/>
      <c r="D493" s="22"/>
      <c r="E493" s="22"/>
      <c r="F493" s="22"/>
      <c r="G493" s="22"/>
      <c r="H493" s="32"/>
      <c r="I493" s="22"/>
      <c r="J493" s="23"/>
      <c r="K493" s="22"/>
      <c r="L493" s="33">
        <f t="shared" si="24"/>
        <v>0</v>
      </c>
      <c r="M493" s="8">
        <f t="shared" si="25"/>
        <v>0</v>
      </c>
      <c r="N493" s="18">
        <f t="shared" si="26"/>
        <v>0</v>
      </c>
    </row>
    <row r="494" spans="1:14" x14ac:dyDescent="0.25">
      <c r="A494" s="5">
        <v>491</v>
      </c>
      <c r="B494" s="22"/>
      <c r="C494" s="22"/>
      <c r="D494" s="22"/>
      <c r="E494" s="22"/>
      <c r="F494" s="22"/>
      <c r="G494" s="22"/>
      <c r="H494" s="32"/>
      <c r="I494" s="22"/>
      <c r="J494" s="23"/>
      <c r="K494" s="22"/>
      <c r="L494" s="33">
        <f t="shared" si="24"/>
        <v>0</v>
      </c>
      <c r="M494" s="8">
        <f t="shared" si="25"/>
        <v>0</v>
      </c>
      <c r="N494" s="18">
        <f t="shared" si="26"/>
        <v>0</v>
      </c>
    </row>
    <row r="495" spans="1:14" x14ac:dyDescent="0.25">
      <c r="A495" s="5">
        <v>492</v>
      </c>
      <c r="B495" s="22"/>
      <c r="C495" s="22"/>
      <c r="D495" s="22"/>
      <c r="E495" s="22"/>
      <c r="F495" s="22"/>
      <c r="G495" s="22"/>
      <c r="H495" s="32"/>
      <c r="I495" s="22"/>
      <c r="J495" s="23"/>
      <c r="K495" s="22"/>
      <c r="L495" s="33">
        <f t="shared" si="24"/>
        <v>0</v>
      </c>
      <c r="M495" s="8">
        <f t="shared" si="25"/>
        <v>0</v>
      </c>
      <c r="N495" s="18">
        <f t="shared" si="26"/>
        <v>0</v>
      </c>
    </row>
    <row r="496" spans="1:14" x14ac:dyDescent="0.25">
      <c r="A496" s="5">
        <v>493</v>
      </c>
      <c r="B496" s="22"/>
      <c r="C496" s="22"/>
      <c r="D496" s="22"/>
      <c r="E496" s="22"/>
      <c r="F496" s="22"/>
      <c r="G496" s="22"/>
      <c r="H496" s="32"/>
      <c r="I496" s="22"/>
      <c r="J496" s="23"/>
      <c r="K496" s="22"/>
      <c r="L496" s="33">
        <f t="shared" si="24"/>
        <v>0</v>
      </c>
      <c r="M496" s="8">
        <f t="shared" si="25"/>
        <v>0</v>
      </c>
      <c r="N496" s="18">
        <f t="shared" si="26"/>
        <v>0</v>
      </c>
    </row>
    <row r="497" spans="1:14" x14ac:dyDescent="0.25">
      <c r="A497" s="5">
        <v>494</v>
      </c>
      <c r="B497" s="22"/>
      <c r="C497" s="22"/>
      <c r="D497" s="22"/>
      <c r="E497" s="22"/>
      <c r="F497" s="22"/>
      <c r="G497" s="22"/>
      <c r="H497" s="32"/>
      <c r="I497" s="22"/>
      <c r="J497" s="23"/>
      <c r="K497" s="22"/>
      <c r="L497" s="33">
        <f t="shared" si="24"/>
        <v>0</v>
      </c>
      <c r="M497" s="8">
        <f t="shared" si="25"/>
        <v>0</v>
      </c>
      <c r="N497" s="18">
        <f t="shared" si="26"/>
        <v>0</v>
      </c>
    </row>
    <row r="498" spans="1:14" x14ac:dyDescent="0.25">
      <c r="A498" s="5">
        <v>495</v>
      </c>
      <c r="B498" s="22"/>
      <c r="C498" s="22"/>
      <c r="D498" s="22"/>
      <c r="E498" s="22"/>
      <c r="F498" s="22"/>
      <c r="G498" s="22"/>
      <c r="H498" s="32"/>
      <c r="I498" s="22"/>
      <c r="J498" s="23"/>
      <c r="K498" s="22"/>
      <c r="L498" s="33">
        <f t="shared" si="24"/>
        <v>0</v>
      </c>
      <c r="M498" s="8">
        <f t="shared" si="25"/>
        <v>0</v>
      </c>
      <c r="N498" s="18">
        <f t="shared" si="26"/>
        <v>0</v>
      </c>
    </row>
    <row r="499" spans="1:14" x14ac:dyDescent="0.25">
      <c r="A499" s="5">
        <v>496</v>
      </c>
      <c r="B499" s="22"/>
      <c r="C499" s="22"/>
      <c r="D499" s="22"/>
      <c r="E499" s="22"/>
      <c r="F499" s="22"/>
      <c r="G499" s="22"/>
      <c r="H499" s="32"/>
      <c r="I499" s="22"/>
      <c r="J499" s="23"/>
      <c r="K499" s="22"/>
      <c r="L499" s="33">
        <f t="shared" si="24"/>
        <v>0</v>
      </c>
      <c r="M499" s="8">
        <f t="shared" si="25"/>
        <v>0</v>
      </c>
      <c r="N499" s="18">
        <f t="shared" si="26"/>
        <v>0</v>
      </c>
    </row>
    <row r="500" spans="1:14" x14ac:dyDescent="0.25">
      <c r="A500" s="5">
        <v>497</v>
      </c>
      <c r="B500" s="22"/>
      <c r="C500" s="22"/>
      <c r="D500" s="22"/>
      <c r="E500" s="22"/>
      <c r="F500" s="22"/>
      <c r="G500" s="22"/>
      <c r="H500" s="32"/>
      <c r="I500" s="22"/>
      <c r="J500" s="23"/>
      <c r="K500" s="22"/>
      <c r="L500" s="33">
        <f t="shared" si="24"/>
        <v>0</v>
      </c>
      <c r="M500" s="8">
        <f t="shared" si="25"/>
        <v>0</v>
      </c>
      <c r="N500" s="18">
        <f t="shared" si="26"/>
        <v>0</v>
      </c>
    </row>
  </sheetData>
  <sheetProtection algorithmName="SHA-512" hashValue="zyNVXN8KNbO7Uw0T4te/Mk0s0Y0M321yH2SnEqVVtJ2z2/sqD7wYVQ9V3t2Capfahljfr3M6Z+3tKiEY0NLyCw==" saltValue="zt/gNQQ/i89cTFqXzXF3tA==" spinCount="100000" sheet="1" objects="1" scenarios="1" formatCells="0" formatColumns="0" formatRows="0" selectLockedCells="1" sort="0" autoFilter="0"/>
  <autoFilter ref="D3:K223"/>
  <mergeCells count="2">
    <mergeCell ref="D1:L1"/>
    <mergeCell ref="F2:G2"/>
  </mergeCells>
  <dataValidations count="8">
    <dataValidation type="decimal" allowBlank="1" showInputMessage="1" showErrorMessage="1" errorTitle="رسالة تحذيرية" error="ادخل عدد الايام المسموح بها فقط_x000a_ ( 0 - 5 ) " sqref="J4:J500">
      <formula1>0</formula1>
      <formula2>5</formula2>
    </dataValidation>
    <dataValidation type="decimal" allowBlank="1" showInputMessage="1" showErrorMessage="1" errorTitle="رسالة تحذيرية" error="مجمع ايام الاجازات خلال السنة يكون رقم ضمن ( 0 -  365)" sqref="K4:K500">
      <formula1>0</formula1>
      <formula2>365</formula2>
    </dataValidation>
    <dataValidation type="decimal" allowBlank="1" showInputMessage="1" showErrorMessage="1" errorTitle="رسالة تحذيرية" error="عدد الاشهر المسموح به هو_x000a_( 1 - 12 )" sqref="I4:I500">
      <formula1>1</formula1>
      <formula2>12</formula2>
    </dataValidation>
    <dataValidation type="list" allowBlank="1" showInputMessage="1" showErrorMessage="1" sqref="E4:E500">
      <formula1>A4A</formula1>
    </dataValidation>
    <dataValidation type="list" allowBlank="1" showInputMessage="1" showErrorMessage="1" sqref="D4:D500">
      <formula1>gender</formula1>
    </dataValidation>
    <dataValidation type="list" allowBlank="1" showInputMessage="1" showErrorMessage="1" sqref="F4:F500">
      <formula1>A9A</formula1>
    </dataValidation>
    <dataValidation type="list" allowBlank="1" showInputMessage="1" showErrorMessage="1" sqref="J2 C4:C500">
      <formula1>D3A</formula1>
    </dataValidation>
    <dataValidation type="list" allowBlank="1" showInputMessage="1" showErrorMessage="1" sqref="G4:G500">
      <formula1>A19B</formula1>
    </dataValidation>
  </dataValidations>
  <pageMargins left="0" right="0" top="0.74803149606299202" bottom="0.74803149606299202" header="0.31496062992126" footer="0.31496062992126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rightToLeft="1" topLeftCell="C1" zoomScaleNormal="100" workbookViewId="0">
      <selection activeCell="D55" sqref="D55:S58"/>
    </sheetView>
  </sheetViews>
  <sheetFormatPr defaultColWidth="16" defaultRowHeight="14.25" x14ac:dyDescent="0.2"/>
  <cols>
    <col min="1" max="1" width="9.75" style="157" hidden="1" customWidth="1"/>
    <col min="2" max="2" width="12.75" style="183" hidden="1" customWidth="1"/>
    <col min="3" max="3" width="5.75" style="157" customWidth="1"/>
    <col min="4" max="4" width="15.125" style="157" customWidth="1"/>
    <col min="5" max="5" width="9.75" style="157" customWidth="1"/>
    <col min="6" max="6" width="53.25" style="157" customWidth="1"/>
    <col min="7" max="14" width="16" style="182" hidden="1" customWidth="1"/>
    <col min="15" max="15" width="12.75" style="157" customWidth="1"/>
    <col min="16" max="16" width="2.75" style="157" customWidth="1"/>
    <col min="17" max="17" width="5.75" style="157" customWidth="1"/>
    <col min="18" max="18" width="12.75" style="157" customWidth="1"/>
    <col min="19" max="19" width="2.75" style="157" customWidth="1"/>
    <col min="20" max="20" width="5.75" style="157" customWidth="1"/>
    <col min="21" max="21" width="12.75" style="157" customWidth="1"/>
    <col min="22" max="22" width="2.75" style="157" customWidth="1"/>
    <col min="23" max="23" width="5.75" style="157" customWidth="1"/>
    <col min="24" max="24" width="12.75" style="157" customWidth="1"/>
    <col min="25" max="25" width="2.75" style="157" customWidth="1"/>
    <col min="26" max="26" width="5.75" style="157" customWidth="1"/>
    <col min="27" max="27" width="12.75" style="157" customWidth="1"/>
    <col min="28" max="28" width="2.75" style="157" customWidth="1"/>
    <col min="29" max="29" width="5.75" style="157" customWidth="1"/>
    <col min="30" max="30" width="12.75" style="157" customWidth="1"/>
    <col min="31" max="31" width="2.75" style="157" customWidth="1"/>
    <col min="32" max="33" width="5.75" style="157" customWidth="1"/>
    <col min="34" max="16384" width="16" style="157"/>
  </cols>
  <sheetData>
    <row r="1" spans="1:33" ht="34.5" customHeight="1" x14ac:dyDescent="0.2">
      <c r="A1" s="153" t="s">
        <v>98</v>
      </c>
      <c r="B1" s="102" t="s">
        <v>97</v>
      </c>
      <c r="C1" s="154"/>
      <c r="D1" s="155" t="s">
        <v>181</v>
      </c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4"/>
    </row>
    <row r="2" spans="1:33" ht="9" customHeight="1" x14ac:dyDescent="0.2">
      <c r="A2" s="153" t="s">
        <v>95</v>
      </c>
      <c r="B2" s="158" t="s">
        <v>61</v>
      </c>
      <c r="C2" s="15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4"/>
    </row>
    <row r="3" spans="1:33" ht="20.25" x14ac:dyDescent="0.2">
      <c r="A3" s="107" t="s">
        <v>80</v>
      </c>
      <c r="B3" s="102" t="s">
        <v>57</v>
      </c>
      <c r="C3" s="154"/>
      <c r="D3" s="162" t="s">
        <v>187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7.5" customHeight="1" thickBot="1" x14ac:dyDescent="0.25">
      <c r="A4" s="153" t="s">
        <v>94</v>
      </c>
      <c r="B4" s="102" t="s">
        <v>57</v>
      </c>
      <c r="C4" s="154"/>
      <c r="D4" s="166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54"/>
    </row>
    <row r="5" spans="1:33" ht="15" customHeight="1" thickBot="1" x14ac:dyDescent="0.25">
      <c r="A5" s="153" t="s">
        <v>92</v>
      </c>
      <c r="B5" s="102" t="s">
        <v>57</v>
      </c>
      <c r="C5" s="154"/>
      <c r="D5" s="164" t="s">
        <v>90</v>
      </c>
      <c r="E5" s="271">
        <v>2014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54"/>
    </row>
    <row r="6" spans="1:33" ht="36.75" customHeight="1" x14ac:dyDescent="0.2">
      <c r="A6" s="153" t="s">
        <v>91</v>
      </c>
      <c r="B6" s="102" t="s">
        <v>57</v>
      </c>
      <c r="C6" s="166"/>
      <c r="D6" s="166"/>
      <c r="E6" s="166"/>
      <c r="F6" s="163"/>
      <c r="G6" s="163"/>
      <c r="H6" s="163"/>
      <c r="I6" s="163"/>
      <c r="J6" s="163"/>
      <c r="K6" s="163"/>
      <c r="L6" s="163"/>
      <c r="M6" s="163"/>
      <c r="N6" s="163"/>
      <c r="O6" s="344" t="s">
        <v>188</v>
      </c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6"/>
      <c r="AG6" s="154"/>
    </row>
    <row r="7" spans="1:33" ht="50.25" customHeight="1" x14ac:dyDescent="0.2">
      <c r="A7" s="153" t="s">
        <v>89</v>
      </c>
      <c r="B7" s="102" t="s">
        <v>57</v>
      </c>
      <c r="C7" s="166"/>
      <c r="D7" s="167"/>
      <c r="E7" s="167"/>
      <c r="F7" s="167"/>
      <c r="G7" s="168"/>
      <c r="H7" s="168"/>
      <c r="I7" s="168"/>
      <c r="J7" s="168"/>
      <c r="K7" s="168"/>
      <c r="L7" s="168"/>
      <c r="M7" s="168"/>
      <c r="N7" s="168"/>
      <c r="O7" s="347" t="s">
        <v>101</v>
      </c>
      <c r="P7" s="348"/>
      <c r="Q7" s="349"/>
      <c r="R7" s="344" t="s">
        <v>6</v>
      </c>
      <c r="S7" s="345"/>
      <c r="T7" s="346"/>
      <c r="U7" s="344" t="s">
        <v>7</v>
      </c>
      <c r="V7" s="345"/>
      <c r="W7" s="346"/>
      <c r="X7" s="344" t="s">
        <v>102</v>
      </c>
      <c r="Y7" s="345"/>
      <c r="Z7" s="346"/>
      <c r="AA7" s="344" t="s">
        <v>1</v>
      </c>
      <c r="AB7" s="345"/>
      <c r="AC7" s="346"/>
      <c r="AD7" s="350" t="s">
        <v>189</v>
      </c>
      <c r="AE7" s="351"/>
      <c r="AF7" s="352"/>
      <c r="AG7" s="154"/>
    </row>
    <row r="8" spans="1:33" s="173" customFormat="1" ht="21" hidden="1" customHeight="1" x14ac:dyDescent="0.2">
      <c r="A8" s="153" t="s">
        <v>88</v>
      </c>
      <c r="B8" s="102" t="s">
        <v>57</v>
      </c>
      <c r="C8" s="174"/>
      <c r="D8" s="167"/>
      <c r="E8" s="167"/>
      <c r="F8" s="167"/>
      <c r="G8" s="169"/>
      <c r="H8" s="169"/>
      <c r="I8" s="169"/>
      <c r="J8" s="169"/>
      <c r="K8" s="169"/>
      <c r="L8" s="169"/>
      <c r="M8" s="169"/>
      <c r="N8" s="170" t="s">
        <v>85</v>
      </c>
      <c r="O8" s="171">
        <f>$E$5</f>
        <v>2014</v>
      </c>
      <c r="P8" s="172"/>
      <c r="Q8" s="172"/>
      <c r="R8" s="171">
        <f>$E$5</f>
        <v>2014</v>
      </c>
      <c r="S8" s="172"/>
      <c r="T8" s="172"/>
      <c r="U8" s="171">
        <f>$E$5</f>
        <v>2014</v>
      </c>
      <c r="V8" s="172"/>
      <c r="W8" s="172"/>
      <c r="X8" s="171">
        <f>$E$5</f>
        <v>2014</v>
      </c>
      <c r="Y8" s="172"/>
      <c r="Z8" s="172"/>
      <c r="AA8" s="171">
        <f>$E$5</f>
        <v>2014</v>
      </c>
      <c r="AB8" s="172"/>
      <c r="AC8" s="172"/>
      <c r="AD8" s="171">
        <f>$E$5</f>
        <v>2014</v>
      </c>
      <c r="AE8" s="172"/>
      <c r="AF8" s="172"/>
      <c r="AG8" s="160"/>
    </row>
    <row r="9" spans="1:33" s="173" customFormat="1" ht="21" hidden="1" customHeight="1" x14ac:dyDescent="0.2">
      <c r="A9" s="107" t="s">
        <v>84</v>
      </c>
      <c r="B9" s="102" t="s">
        <v>190</v>
      </c>
      <c r="C9" s="174"/>
      <c r="D9" s="195"/>
      <c r="E9" s="195"/>
      <c r="F9" s="195"/>
      <c r="G9" s="175"/>
      <c r="H9" s="175"/>
      <c r="I9" s="175"/>
      <c r="J9" s="175"/>
      <c r="K9" s="175"/>
      <c r="L9" s="175"/>
      <c r="M9" s="175"/>
      <c r="N9" s="170" t="s">
        <v>82</v>
      </c>
      <c r="O9" s="177" t="s">
        <v>104</v>
      </c>
      <c r="P9" s="171"/>
      <c r="Q9" s="171"/>
      <c r="R9" s="177" t="s">
        <v>105</v>
      </c>
      <c r="S9" s="171"/>
      <c r="T9" s="171"/>
      <c r="U9" s="177" t="s">
        <v>106</v>
      </c>
      <c r="V9" s="171"/>
      <c r="W9" s="171"/>
      <c r="X9" s="177" t="s">
        <v>107</v>
      </c>
      <c r="Y9" s="171"/>
      <c r="Z9" s="171"/>
      <c r="AA9" s="185" t="s">
        <v>61</v>
      </c>
      <c r="AB9" s="171"/>
      <c r="AC9" s="171"/>
      <c r="AD9" s="177" t="s">
        <v>58</v>
      </c>
      <c r="AE9" s="171"/>
      <c r="AF9" s="171"/>
      <c r="AG9" s="160"/>
    </row>
    <row r="10" spans="1:33" s="173" customFormat="1" ht="21" hidden="1" customHeight="1" x14ac:dyDescent="0.2">
      <c r="A10" s="157"/>
      <c r="B10" s="157"/>
      <c r="C10" s="174"/>
      <c r="D10" s="195"/>
      <c r="E10" s="195"/>
      <c r="F10" s="195"/>
      <c r="G10" s="175"/>
      <c r="H10" s="175"/>
      <c r="I10" s="175"/>
      <c r="J10" s="175"/>
      <c r="K10" s="175"/>
      <c r="L10" s="175"/>
      <c r="M10" s="175"/>
      <c r="N10" s="170"/>
      <c r="O10" s="177"/>
      <c r="P10" s="171"/>
      <c r="Q10" s="171"/>
      <c r="R10" s="177"/>
      <c r="S10" s="171"/>
      <c r="T10" s="171"/>
      <c r="U10" s="177"/>
      <c r="V10" s="171"/>
      <c r="W10" s="171"/>
      <c r="X10" s="177"/>
      <c r="Y10" s="171"/>
      <c r="Z10" s="171"/>
      <c r="AA10" s="177"/>
      <c r="AB10" s="171"/>
      <c r="AC10" s="171"/>
      <c r="AD10" s="177"/>
      <c r="AE10" s="171"/>
      <c r="AF10" s="171"/>
      <c r="AG10" s="160"/>
    </row>
    <row r="11" spans="1:33" s="173" customFormat="1" ht="21" hidden="1" customHeight="1" x14ac:dyDescent="0.2">
      <c r="A11" s="157"/>
      <c r="B11" s="157"/>
      <c r="C11" s="174"/>
      <c r="D11" s="195"/>
      <c r="E11" s="195"/>
      <c r="F11" s="195"/>
      <c r="G11" s="79"/>
      <c r="H11" s="79"/>
      <c r="I11" s="79"/>
      <c r="J11" s="79"/>
      <c r="K11" s="79"/>
      <c r="L11" s="79"/>
      <c r="M11" s="79"/>
      <c r="N11" s="170"/>
      <c r="O11" s="177"/>
      <c r="P11" s="83"/>
      <c r="Q11" s="83"/>
      <c r="R11" s="177"/>
      <c r="S11" s="83"/>
      <c r="T11" s="83"/>
      <c r="U11" s="177"/>
      <c r="V11" s="83"/>
      <c r="W11" s="83"/>
      <c r="X11" s="177"/>
      <c r="Y11" s="83"/>
      <c r="Z11" s="83"/>
      <c r="AA11" s="177"/>
      <c r="AB11" s="83"/>
      <c r="AC11" s="83"/>
      <c r="AD11" s="177"/>
      <c r="AE11" s="83"/>
      <c r="AF11" s="83"/>
      <c r="AG11" s="160"/>
    </row>
    <row r="12" spans="1:33" ht="21" hidden="1" customHeight="1" x14ac:dyDescent="0.2">
      <c r="B12" s="157"/>
      <c r="C12" s="166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1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54"/>
    </row>
    <row r="13" spans="1:33" ht="20.25" hidden="1" customHeight="1" x14ac:dyDescent="0.2">
      <c r="B13" s="157"/>
      <c r="C13" s="166"/>
      <c r="D13" s="80"/>
      <c r="E13" s="80"/>
      <c r="F13" s="80"/>
      <c r="G13" s="72" t="s">
        <v>81</v>
      </c>
      <c r="H13" s="72" t="s">
        <v>80</v>
      </c>
      <c r="I13" s="177" t="s">
        <v>79</v>
      </c>
      <c r="J13" s="72" t="s">
        <v>78</v>
      </c>
      <c r="K13" s="72" t="s">
        <v>77</v>
      </c>
      <c r="L13" s="177" t="s">
        <v>76</v>
      </c>
      <c r="M13" s="177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54"/>
    </row>
    <row r="14" spans="1:33" ht="15" customHeight="1" x14ac:dyDescent="0.2">
      <c r="B14" s="157"/>
      <c r="C14" s="166"/>
      <c r="D14" s="338" t="s">
        <v>191</v>
      </c>
      <c r="E14" s="339"/>
      <c r="F14" s="186" t="s">
        <v>101</v>
      </c>
      <c r="G14" s="181" t="s">
        <v>186</v>
      </c>
      <c r="H14" s="181" t="s">
        <v>57</v>
      </c>
      <c r="I14" s="181" t="s">
        <v>57</v>
      </c>
      <c r="J14" s="181" t="s">
        <v>57</v>
      </c>
      <c r="K14" s="181" t="s">
        <v>57</v>
      </c>
      <c r="L14" s="181" t="s">
        <v>104</v>
      </c>
      <c r="M14" s="181" t="s">
        <v>58</v>
      </c>
      <c r="N14" s="181" t="s">
        <v>58</v>
      </c>
      <c r="O14" s="272"/>
      <c r="P14" s="273"/>
      <c r="Q14" s="274"/>
      <c r="R14" s="272"/>
      <c r="S14" s="273"/>
      <c r="T14" s="274"/>
      <c r="U14" s="272"/>
      <c r="V14" s="273"/>
      <c r="W14" s="274"/>
      <c r="X14" s="272"/>
      <c r="Y14" s="273"/>
      <c r="Z14" s="274"/>
      <c r="AA14" s="272"/>
      <c r="AB14" s="273"/>
      <c r="AC14" s="274"/>
      <c r="AD14" s="275" t="str">
        <f t="shared" ref="AD14:AD19" si="0">IF(OR(EXACT(O14,P14),EXACT(R14,S14),EXACT(U14,V14),EXACT(X14,Y14),EXACT(AA14,AB14),AND(P14="X",S14="X",V14="X",Y14="X",AB14="X"),OR(P14="M", S14="M",V14="M", Y14="M", AB14="M")),"",SUM(O14,R14,U14,X14,AA14))</f>
        <v/>
      </c>
      <c r="AE14" s="276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77"/>
      <c r="AG14" s="154"/>
    </row>
    <row r="15" spans="1:33" ht="15" customHeight="1" x14ac:dyDescent="0.2">
      <c r="B15" s="157"/>
      <c r="C15" s="166"/>
      <c r="D15" s="340"/>
      <c r="E15" s="341"/>
      <c r="F15" s="186" t="s">
        <v>6</v>
      </c>
      <c r="G15" s="181" t="s">
        <v>186</v>
      </c>
      <c r="H15" s="181" t="s">
        <v>57</v>
      </c>
      <c r="I15" s="181" t="s">
        <v>57</v>
      </c>
      <c r="J15" s="181" t="s">
        <v>57</v>
      </c>
      <c r="K15" s="181" t="s">
        <v>57</v>
      </c>
      <c r="L15" s="181" t="s">
        <v>105</v>
      </c>
      <c r="M15" s="181" t="s">
        <v>58</v>
      </c>
      <c r="N15" s="181" t="s">
        <v>58</v>
      </c>
      <c r="O15" s="272"/>
      <c r="P15" s="273"/>
      <c r="Q15" s="274"/>
      <c r="R15" s="272"/>
      <c r="S15" s="273"/>
      <c r="T15" s="274"/>
      <c r="U15" s="272"/>
      <c r="V15" s="273"/>
      <c r="W15" s="274"/>
      <c r="X15" s="272"/>
      <c r="Y15" s="273"/>
      <c r="Z15" s="274"/>
      <c r="AA15" s="272"/>
      <c r="AB15" s="273"/>
      <c r="AC15" s="274"/>
      <c r="AD15" s="275" t="str">
        <f t="shared" si="0"/>
        <v/>
      </c>
      <c r="AE15" s="276" t="str">
        <f t="shared" ref="AE15:AE19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77"/>
      <c r="AG15" s="154"/>
    </row>
    <row r="16" spans="1:33" ht="15" customHeight="1" x14ac:dyDescent="0.2">
      <c r="B16" s="157"/>
      <c r="C16" s="166"/>
      <c r="D16" s="340"/>
      <c r="E16" s="341"/>
      <c r="F16" s="186" t="s">
        <v>7</v>
      </c>
      <c r="G16" s="181" t="s">
        <v>186</v>
      </c>
      <c r="H16" s="181" t="s">
        <v>57</v>
      </c>
      <c r="I16" s="181" t="s">
        <v>57</v>
      </c>
      <c r="J16" s="181" t="s">
        <v>57</v>
      </c>
      <c r="K16" s="181" t="s">
        <v>57</v>
      </c>
      <c r="L16" s="181" t="s">
        <v>106</v>
      </c>
      <c r="M16" s="181" t="s">
        <v>58</v>
      </c>
      <c r="N16" s="181" t="s">
        <v>58</v>
      </c>
      <c r="O16" s="272"/>
      <c r="P16" s="273"/>
      <c r="Q16" s="274"/>
      <c r="R16" s="272"/>
      <c r="S16" s="273"/>
      <c r="T16" s="274"/>
      <c r="U16" s="272"/>
      <c r="V16" s="273"/>
      <c r="W16" s="274"/>
      <c r="X16" s="272"/>
      <c r="Y16" s="273"/>
      <c r="Z16" s="274"/>
      <c r="AA16" s="272"/>
      <c r="AB16" s="273"/>
      <c r="AC16" s="274"/>
      <c r="AD16" s="275" t="str">
        <f t="shared" si="0"/>
        <v/>
      </c>
      <c r="AE16" s="276" t="str">
        <f t="shared" si="1"/>
        <v/>
      </c>
      <c r="AF16" s="277"/>
      <c r="AG16" s="154"/>
    </row>
    <row r="17" spans="2:33" ht="15" customHeight="1" x14ac:dyDescent="0.2">
      <c r="B17" s="157"/>
      <c r="C17" s="166"/>
      <c r="D17" s="340"/>
      <c r="E17" s="341"/>
      <c r="F17" s="186" t="s">
        <v>102</v>
      </c>
      <c r="G17" s="181" t="s">
        <v>186</v>
      </c>
      <c r="H17" s="181" t="s">
        <v>57</v>
      </c>
      <c r="I17" s="181" t="s">
        <v>57</v>
      </c>
      <c r="J17" s="181" t="s">
        <v>57</v>
      </c>
      <c r="K17" s="181" t="s">
        <v>57</v>
      </c>
      <c r="L17" s="181" t="s">
        <v>107</v>
      </c>
      <c r="M17" s="181" t="s">
        <v>58</v>
      </c>
      <c r="N17" s="181" t="s">
        <v>58</v>
      </c>
      <c r="O17" s="272"/>
      <c r="P17" s="273"/>
      <c r="Q17" s="274"/>
      <c r="R17" s="272"/>
      <c r="S17" s="273"/>
      <c r="T17" s="274"/>
      <c r="U17" s="272"/>
      <c r="V17" s="273"/>
      <c r="W17" s="274"/>
      <c r="X17" s="272"/>
      <c r="Y17" s="273"/>
      <c r="Z17" s="274"/>
      <c r="AA17" s="272"/>
      <c r="AB17" s="273"/>
      <c r="AC17" s="274"/>
      <c r="AD17" s="275" t="str">
        <f t="shared" si="0"/>
        <v/>
      </c>
      <c r="AE17" s="276" t="str">
        <f t="shared" si="1"/>
        <v/>
      </c>
      <c r="AF17" s="277"/>
      <c r="AG17" s="154"/>
    </row>
    <row r="18" spans="2:33" ht="15" customHeight="1" x14ac:dyDescent="0.2">
      <c r="B18" s="157"/>
      <c r="C18" s="166"/>
      <c r="D18" s="340"/>
      <c r="E18" s="341"/>
      <c r="F18" s="186" t="s">
        <v>8</v>
      </c>
      <c r="G18" s="181" t="s">
        <v>186</v>
      </c>
      <c r="H18" s="181" t="s">
        <v>57</v>
      </c>
      <c r="I18" s="181" t="s">
        <v>57</v>
      </c>
      <c r="J18" s="181" t="s">
        <v>57</v>
      </c>
      <c r="K18" s="181" t="s">
        <v>57</v>
      </c>
      <c r="L18" s="181" t="s">
        <v>192</v>
      </c>
      <c r="M18" s="181" t="s">
        <v>58</v>
      </c>
      <c r="N18" s="181" t="s">
        <v>58</v>
      </c>
      <c r="O18" s="272"/>
      <c r="P18" s="273"/>
      <c r="Q18" s="274"/>
      <c r="R18" s="272"/>
      <c r="S18" s="273"/>
      <c r="T18" s="274"/>
      <c r="U18" s="272"/>
      <c r="V18" s="273"/>
      <c r="W18" s="274"/>
      <c r="X18" s="272"/>
      <c r="Y18" s="273"/>
      <c r="Z18" s="274"/>
      <c r="AA18" s="272"/>
      <c r="AB18" s="273"/>
      <c r="AC18" s="274"/>
      <c r="AD18" s="275" t="str">
        <f t="shared" si="0"/>
        <v/>
      </c>
      <c r="AE18" s="276" t="str">
        <f t="shared" si="1"/>
        <v/>
      </c>
      <c r="AF18" s="277"/>
      <c r="AG18" s="154"/>
    </row>
    <row r="19" spans="2:33" ht="15" customHeight="1" x14ac:dyDescent="0.2">
      <c r="B19" s="157"/>
      <c r="C19" s="166"/>
      <c r="D19" s="340"/>
      <c r="E19" s="341"/>
      <c r="F19" s="186" t="s">
        <v>1</v>
      </c>
      <c r="G19" s="181" t="s">
        <v>186</v>
      </c>
      <c r="H19" s="181" t="s">
        <v>57</v>
      </c>
      <c r="I19" s="181" t="s">
        <v>57</v>
      </c>
      <c r="J19" s="181" t="s">
        <v>57</v>
      </c>
      <c r="K19" s="181" t="s">
        <v>57</v>
      </c>
      <c r="L19" s="181" t="s">
        <v>61</v>
      </c>
      <c r="M19" s="181" t="s">
        <v>58</v>
      </c>
      <c r="N19" s="181" t="s">
        <v>58</v>
      </c>
      <c r="O19" s="272"/>
      <c r="P19" s="273"/>
      <c r="Q19" s="274"/>
      <c r="R19" s="272"/>
      <c r="S19" s="273"/>
      <c r="T19" s="274"/>
      <c r="U19" s="272"/>
      <c r="V19" s="273"/>
      <c r="W19" s="274"/>
      <c r="X19" s="272"/>
      <c r="Y19" s="273"/>
      <c r="Z19" s="274"/>
      <c r="AA19" s="272"/>
      <c r="AB19" s="273"/>
      <c r="AC19" s="274"/>
      <c r="AD19" s="275" t="str">
        <f t="shared" si="0"/>
        <v/>
      </c>
      <c r="AE19" s="276" t="str">
        <f t="shared" si="1"/>
        <v/>
      </c>
      <c r="AF19" s="277"/>
      <c r="AG19" s="154"/>
    </row>
    <row r="20" spans="2:33" ht="15" customHeight="1" x14ac:dyDescent="0.2">
      <c r="B20" s="157"/>
      <c r="C20" s="154"/>
      <c r="D20" s="342"/>
      <c r="E20" s="343"/>
      <c r="F20" s="187" t="s">
        <v>193</v>
      </c>
      <c r="G20" s="181" t="s">
        <v>186</v>
      </c>
      <c r="H20" s="181" t="s">
        <v>57</v>
      </c>
      <c r="I20" s="181" t="s">
        <v>57</v>
      </c>
      <c r="J20" s="181" t="s">
        <v>57</v>
      </c>
      <c r="K20" s="181" t="s">
        <v>57</v>
      </c>
      <c r="L20" s="181" t="s">
        <v>58</v>
      </c>
      <c r="M20" s="181" t="s">
        <v>58</v>
      </c>
      <c r="N20" s="181" t="s">
        <v>58</v>
      </c>
      <c r="O20" s="275" t="str">
        <f>IF(OR(SUMPRODUCT(--(O14:O19=""),--(P14:P19=""))&gt;0,COUNTIF(P14:P19,"M")&gt;0, COUNTIF(P14:P19,"X")=6),"",SUM(O14:O19))</f>
        <v/>
      </c>
      <c r="P20" s="276" t="str">
        <f>IF(AND(COUNTIF(P14:P19,"X")=6,SUM(O14:O19)=0,ISNUMBER(O20)),"",IF(COUNTIF(P14:P19,"M")&gt;0,"M", IF(AND(COUNTIF(P14:P19,P14)=6,OR(P14="X",P14="W",P14="Z")),UPPER(P14),"")))</f>
        <v/>
      </c>
      <c r="Q20" s="277"/>
      <c r="R20" s="275" t="str">
        <f t="shared" ref="R20" si="2">IF(OR(SUMPRODUCT(--(R14:R19=""),--(S14:S19=""))&gt;0,COUNTIF(S14:S19,"M")&gt;0, COUNTIF(S14:S19,"X")=6),"",SUM(R14:R19))</f>
        <v/>
      </c>
      <c r="S20" s="276" t="str">
        <f t="shared" ref="S20" si="3">IF(AND(COUNTIF(S14:S19,"X")=6,SUM(R14:R19)=0,ISNUMBER(R20)),"",IF(COUNTIF(S14:S19,"M")&gt;0,"M", IF(AND(COUNTIF(S14:S19,S14)=6,OR(S14="X",S14="W",S14="Z")),UPPER(S14),"")))</f>
        <v/>
      </c>
      <c r="T20" s="277"/>
      <c r="U20" s="275" t="str">
        <f t="shared" ref="U20" si="4">IF(OR(SUMPRODUCT(--(U14:U19=""),--(V14:V19=""))&gt;0,COUNTIF(V14:V19,"M")&gt;0, COUNTIF(V14:V19,"X")=6),"",SUM(U14:U19))</f>
        <v/>
      </c>
      <c r="V20" s="276" t="str">
        <f t="shared" ref="V20" si="5">IF(AND(COUNTIF(V14:V19,"X")=6,SUM(U14:U19)=0,ISNUMBER(U20)),"",IF(COUNTIF(V14:V19,"M")&gt;0,"M", IF(AND(COUNTIF(V14:V19,V14)=6,OR(V14="X",V14="W",V14="Z")),UPPER(V14),"")))</f>
        <v/>
      </c>
      <c r="W20" s="277"/>
      <c r="X20" s="275" t="str">
        <f t="shared" ref="X20" si="6">IF(OR(SUMPRODUCT(--(X14:X19=""),--(Y14:Y19=""))&gt;0,COUNTIF(Y14:Y19,"M")&gt;0, COUNTIF(Y14:Y19,"X")=6),"",SUM(X14:X19))</f>
        <v/>
      </c>
      <c r="Y20" s="276" t="str">
        <f t="shared" ref="Y20" si="7">IF(AND(COUNTIF(Y14:Y19,"X")=6,SUM(X14:X19)=0,ISNUMBER(X20)),"",IF(COUNTIF(Y14:Y19,"M")&gt;0,"M", IF(AND(COUNTIF(Y14:Y19,Y14)=6,OR(Y14="X",Y14="W",Y14="Z")),UPPER(Y14),"")))</f>
        <v/>
      </c>
      <c r="Z20" s="277"/>
      <c r="AA20" s="275" t="str">
        <f t="shared" ref="AA20" si="8">IF(OR(SUMPRODUCT(--(AA14:AA19=""),--(AB14:AB19=""))&gt;0,COUNTIF(AB14:AB19,"M")&gt;0, COUNTIF(AB14:AB19,"X")=6),"",SUM(AA14:AA19))</f>
        <v/>
      </c>
      <c r="AB20" s="276" t="str">
        <f t="shared" ref="AB20" si="9">IF(AND(COUNTIF(AB14:AB19,"X")=6,SUM(AA14:AA19)=0,ISNUMBER(AA20)),"",IF(COUNTIF(AB14:AB19,"M")&gt;0,"M", IF(AND(COUNTIF(AB14:AB19,AB14)=6,OR(AB14="X",AB14="W",AB14="Z")),UPPER(AB14),"")))</f>
        <v/>
      </c>
      <c r="AC20" s="277"/>
      <c r="AD20" s="275" t="str">
        <f t="shared" ref="AD20" si="10">IF(OR(SUMPRODUCT(--(AD14:AD19=""),--(AE14:AE19=""))&gt;0,COUNTIF(AE14:AE19,"M")&gt;0, COUNTIF(AE14:AE19,"X")=6),"",SUM(AD14:AD19))</f>
        <v/>
      </c>
      <c r="AE20" s="276" t="str">
        <f t="shared" ref="AE20" si="11">IF(AND(COUNTIF(AE14:AE19,"X")=6,SUM(AD14:AD19)=0,ISNUMBER(AD20)),"",IF(COUNTIF(AE14:AE19,"M")&gt;0,"M", IF(AND(COUNTIF(AE14:AE19,AE14)=6,OR(AE14="X",AE14="W",AE14="Z")),UPPER(AE14),"")))</f>
        <v/>
      </c>
      <c r="AF20" s="277"/>
      <c r="AG20" s="154"/>
    </row>
    <row r="21" spans="2:33" x14ac:dyDescent="0.2">
      <c r="B21" s="157"/>
      <c r="C21" s="154"/>
      <c r="D21" s="154"/>
      <c r="E21" s="154"/>
      <c r="F21" s="154"/>
      <c r="G21" s="188"/>
      <c r="H21" s="188"/>
      <c r="I21" s="188"/>
      <c r="J21" s="188"/>
      <c r="K21" s="188"/>
      <c r="L21" s="188"/>
      <c r="M21" s="188"/>
      <c r="N21" s="188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</row>
    <row r="22" spans="2:33" x14ac:dyDescent="0.2">
      <c r="B22" s="157"/>
      <c r="C22" s="154"/>
      <c r="D22" s="154"/>
      <c r="E22" s="154"/>
      <c r="F22" s="154"/>
      <c r="G22" s="188"/>
      <c r="H22" s="188"/>
      <c r="I22" s="188"/>
      <c r="J22" s="188"/>
      <c r="K22" s="188"/>
      <c r="L22" s="188"/>
      <c r="M22" s="188"/>
      <c r="N22" s="188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</row>
    <row r="23" spans="2:33" x14ac:dyDescent="0.2">
      <c r="B23" s="157"/>
      <c r="C23" s="154"/>
      <c r="D23" s="154"/>
      <c r="E23" s="154"/>
      <c r="F23" s="154"/>
      <c r="G23" s="188"/>
      <c r="H23" s="188"/>
      <c r="I23" s="188"/>
      <c r="J23" s="188"/>
      <c r="K23" s="188"/>
      <c r="L23" s="188"/>
      <c r="M23" s="188"/>
      <c r="N23" s="188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</row>
    <row r="24" spans="2:33" x14ac:dyDescent="0.2">
      <c r="B24" s="157"/>
    </row>
    <row r="25" spans="2:33" x14ac:dyDescent="0.2">
      <c r="B25" s="157"/>
    </row>
    <row r="26" spans="2:33" x14ac:dyDescent="0.2">
      <c r="B26" s="157"/>
    </row>
    <row r="27" spans="2:33" x14ac:dyDescent="0.2">
      <c r="B27" s="157"/>
    </row>
    <row r="28" spans="2:33" x14ac:dyDescent="0.2">
      <c r="B28" s="157"/>
    </row>
    <row r="29" spans="2:33" x14ac:dyDescent="0.2">
      <c r="B29" s="157"/>
    </row>
    <row r="30" spans="2:33" x14ac:dyDescent="0.2">
      <c r="B30" s="157"/>
    </row>
    <row r="31" spans="2:33" x14ac:dyDescent="0.2">
      <c r="B31" s="157"/>
    </row>
    <row r="32" spans="2:33" x14ac:dyDescent="0.2">
      <c r="B32" s="157"/>
    </row>
    <row r="33" spans="2:2" x14ac:dyDescent="0.2">
      <c r="B33" s="157"/>
    </row>
    <row r="34" spans="2:2" x14ac:dyDescent="0.2">
      <c r="B34" s="157"/>
    </row>
    <row r="35" spans="2:2" x14ac:dyDescent="0.2">
      <c r="B35" s="157"/>
    </row>
    <row r="36" spans="2:2" x14ac:dyDescent="0.2">
      <c r="B36" s="157"/>
    </row>
    <row r="37" spans="2:2" x14ac:dyDescent="0.2">
      <c r="B37" s="157"/>
    </row>
    <row r="38" spans="2:2" x14ac:dyDescent="0.2">
      <c r="B38" s="157"/>
    </row>
    <row r="39" spans="2:2" x14ac:dyDescent="0.2">
      <c r="B39" s="157"/>
    </row>
    <row r="40" spans="2:2" x14ac:dyDescent="0.2">
      <c r="B40" s="157"/>
    </row>
    <row r="41" spans="2:2" x14ac:dyDescent="0.2">
      <c r="B41" s="157"/>
    </row>
    <row r="42" spans="2:2" x14ac:dyDescent="0.2">
      <c r="B42" s="157"/>
    </row>
    <row r="43" spans="2:2" x14ac:dyDescent="0.2">
      <c r="B43" s="157"/>
    </row>
  </sheetData>
  <sheetProtection algorithmName="SHA-512" hashValue="lNuT1m6hMMNU8MDQRiXg51ZmLMQs93Kf92XVwNSCXy+gZPwb8PJaHwfth8XR1QldHbb5eeHZhDsUEawNHZpUDw==" saltValue="PMnK+phcR+Ba35X6ioY/uw==" spinCount="100000" sheet="1" objects="1" scenarios="1" selectLockedCells="1"/>
  <mergeCells count="8">
    <mergeCell ref="D14:E20"/>
    <mergeCell ref="O6:AF6"/>
    <mergeCell ref="O7:Q7"/>
    <mergeCell ref="R7:T7"/>
    <mergeCell ref="U7:W7"/>
    <mergeCell ref="X7:Z7"/>
    <mergeCell ref="AA7:AC7"/>
    <mergeCell ref="AD7:AF7"/>
  </mergeCells>
  <conditionalFormatting sqref="O14:O20 R14:R20 U14:U20 X14:X20 AA14:AA20 AD14:AD20">
    <cfRule type="expression" dxfId="62" priority="3">
      <formula xml:space="preserve"> OR(AND(O14=0,O14&lt;&gt;"",P14&lt;&gt;"Z",P14&lt;&gt;""),AND(O14&gt;0,O14&lt;&gt;"",P14&lt;&gt;"W",P14&lt;&gt;""),AND(O14="", P14="W"))</formula>
    </cfRule>
  </conditionalFormatting>
  <conditionalFormatting sqref="P14:P20 S14:S20 V14:V20 Y14:Y20 AB14:AB20 AE14:AE20">
    <cfRule type="expression" dxfId="61" priority="2">
      <formula xml:space="preserve"> OR(AND(O14=0,O14&lt;&gt;"",P14&lt;&gt;"Z",P14&lt;&gt;""),AND(O14&gt;0,O14&lt;&gt;"",P14&lt;&gt;"W",P14&lt;&gt;""),AND(O14="", P14="W"))</formula>
    </cfRule>
  </conditionalFormatting>
  <conditionalFormatting sqref="Q14:Q20 T14:T20 W14:W20 Z14:Z20 AC14:AC20 AF14:AF20">
    <cfRule type="expression" dxfId="60" priority="1">
      <formula xml:space="preserve"> AND(OR(P14="X",P14="W"),Q14="")</formula>
    </cfRule>
  </conditionalFormatting>
  <conditionalFormatting sqref="AD20 O20 R20 U20 X20 AA20">
    <cfRule type="expression" dxfId="59" priority="4">
      <formula>OR(COUNTIF(P14:P19,"M")=6, COUNTIF(P14:P19,"X")=6)</formula>
    </cfRule>
    <cfRule type="expression" dxfId="58" priority="5">
      <formula>IF(OR(SUMPRODUCT(--(O14:O19=""),--(P14:P19=""))&gt;0,COUNTIF(P14:P19,"M")&gt;0, COUNTIF(P14:P19,"X")=6),"",SUM(O14:O19)) &lt;&gt; O20</formula>
    </cfRule>
  </conditionalFormatting>
  <conditionalFormatting sqref="AE20 P20 S20 V20 Y20 AB20">
    <cfRule type="expression" dxfId="57" priority="6">
      <formula>OR(COUNTIF(P14:P19,"M")=6, COUNTIF(P14:P19,"X")=6)</formula>
    </cfRule>
    <cfRule type="expression" dxfId="56" priority="7">
      <formula>IF(AND(COUNTIF(P14:P19,"X")=6,SUM(O14:O19)=0,ISNUMBER(O20)),"",IF(COUNTIF(P14:P19,"M")&gt;0,"M", IF(AND(COUNTIF(P14:P19,P14)=6,OR(P14="X",P14="W",P14="Z")),UPPER(P14),""))) &lt;&gt; P20</formula>
    </cfRule>
  </conditionalFormatting>
  <conditionalFormatting sqref="AD14:AD19">
    <cfRule type="expression" dxfId="55" priority="8">
      <formula>OR(AND(P14="X",S14="X",V14="X",Y14="X",AB14="X"),AND(P14="M", S14="M",V14="M", Y14="M", AB14="M"))</formula>
    </cfRule>
  </conditionalFormatting>
  <conditionalFormatting sqref="AD14:AD19">
    <cfRule type="expression" dxfId="54" priority="9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9">
    <cfRule type="expression" dxfId="53" priority="10">
      <formula>OR(AND(P14="X",S14="X",V14="X",Y14="X",AB14="X"),AND(P14="M", S14="M",V14="M", Y14="M", AB14="M"))</formula>
    </cfRule>
  </conditionalFormatting>
  <conditionalFormatting sqref="AE14:AE19">
    <cfRule type="expression" dxfId="52" priority="11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20 S14:S20 V14:V20 Y14:Y20 AB14:AB20 AE14:AE20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20 T14:T20 W14:W20 Z14:Z20 AC14:AC20 AF14:AF20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20 R14:R20 U14:U20 X14:X20 AA14:AA20 AD14:AD20">
      <formula1>0</formula1>
    </dataValidation>
    <dataValidation allowBlank="1" showInputMessage="1" showErrorMessage="1" sqref="O21:AF1048576 AG1:XFD1048576 A1:D1048576 O1:AF13 E1:E4 E6:E1048576 F1:N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landscape" horizontalDpi="1200" verticalDpi="1200" r:id="rId1"/>
  <headerFooter>
    <oddFooter>&amp;CPage &amp;P of &amp;N
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rightToLeft="1" topLeftCell="C1" zoomScaleNormal="100" workbookViewId="0">
      <selection activeCell="D55" sqref="D55:S58"/>
    </sheetView>
  </sheetViews>
  <sheetFormatPr defaultColWidth="16" defaultRowHeight="14.25" x14ac:dyDescent="0.2"/>
  <cols>
    <col min="1" max="1" width="9.75" style="157" hidden="1" customWidth="1"/>
    <col min="2" max="2" width="9.75" style="183" hidden="1" customWidth="1"/>
    <col min="3" max="3" width="5.75" style="157" customWidth="1"/>
    <col min="4" max="4" width="20" style="157" customWidth="1"/>
    <col min="5" max="5" width="9.75" style="157" customWidth="1"/>
    <col min="6" max="6" width="38.75" style="157" customWidth="1"/>
    <col min="7" max="14" width="16" style="182" hidden="1" customWidth="1"/>
    <col min="15" max="15" width="12.75" style="157" customWidth="1"/>
    <col min="16" max="16" width="2.75" style="157" customWidth="1"/>
    <col min="17" max="17" width="5.75" style="157" customWidth="1"/>
    <col min="18" max="18" width="12.75" style="157" customWidth="1"/>
    <col min="19" max="19" width="2.75" style="157" customWidth="1"/>
    <col min="20" max="20" width="5.75" style="157" customWidth="1"/>
    <col min="21" max="21" width="12.75" style="157" customWidth="1"/>
    <col min="22" max="22" width="2.75" style="157" customWidth="1"/>
    <col min="23" max="23" width="5.75" style="157" customWidth="1"/>
    <col min="24" max="24" width="12.75" style="157" customWidth="1"/>
    <col min="25" max="25" width="2.75" style="157" customWidth="1"/>
    <col min="26" max="26" width="5.75" style="157" customWidth="1"/>
    <col min="27" max="27" width="12.75" style="157" customWidth="1"/>
    <col min="28" max="28" width="2.75" style="157" customWidth="1"/>
    <col min="29" max="29" width="5.75" style="157" customWidth="1"/>
    <col min="30" max="30" width="12.75" style="157" customWidth="1"/>
    <col min="31" max="31" width="2.75" style="157" customWidth="1"/>
    <col min="32" max="33" width="5.75" style="157" customWidth="1"/>
    <col min="34" max="16384" width="16" style="157"/>
  </cols>
  <sheetData>
    <row r="1" spans="1:33" ht="34.5" customHeight="1" x14ac:dyDescent="0.2">
      <c r="A1" s="153" t="s">
        <v>98</v>
      </c>
      <c r="B1" s="102" t="s">
        <v>97</v>
      </c>
      <c r="C1" s="154"/>
      <c r="D1" s="155" t="s">
        <v>181</v>
      </c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4"/>
    </row>
    <row r="2" spans="1:33" ht="9" customHeight="1" x14ac:dyDescent="0.2">
      <c r="A2" s="153" t="s">
        <v>95</v>
      </c>
      <c r="B2" s="189" t="s">
        <v>61</v>
      </c>
      <c r="C2" s="15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4"/>
    </row>
    <row r="3" spans="1:33" ht="20.25" x14ac:dyDescent="0.2">
      <c r="A3" s="107" t="s">
        <v>80</v>
      </c>
      <c r="B3" s="161" t="s">
        <v>57</v>
      </c>
      <c r="C3" s="154"/>
      <c r="D3" s="162" t="s">
        <v>194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7.5" customHeight="1" thickBot="1" x14ac:dyDescent="0.25">
      <c r="A4" s="153" t="s">
        <v>94</v>
      </c>
      <c r="B4" s="161" t="s">
        <v>57</v>
      </c>
      <c r="C4" s="154"/>
      <c r="D4" s="166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54"/>
    </row>
    <row r="5" spans="1:33" ht="15" customHeight="1" thickBot="1" x14ac:dyDescent="0.25">
      <c r="A5" s="153" t="s">
        <v>92</v>
      </c>
      <c r="B5" s="161" t="s">
        <v>57</v>
      </c>
      <c r="C5" s="154"/>
      <c r="D5" s="164" t="s">
        <v>90</v>
      </c>
      <c r="E5" s="271">
        <v>2014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54"/>
    </row>
    <row r="6" spans="1:33" ht="15.75" customHeight="1" x14ac:dyDescent="0.2">
      <c r="A6" s="153" t="s">
        <v>91</v>
      </c>
      <c r="B6" s="161" t="s">
        <v>57</v>
      </c>
      <c r="C6" s="166"/>
      <c r="D6" s="166"/>
      <c r="E6" s="166"/>
      <c r="F6" s="163"/>
      <c r="G6" s="163"/>
      <c r="H6" s="163"/>
      <c r="I6" s="163"/>
      <c r="J6" s="163"/>
      <c r="K6" s="163"/>
      <c r="L6" s="163"/>
      <c r="M6" s="163"/>
      <c r="N6" s="163"/>
      <c r="O6" s="344" t="s">
        <v>100</v>
      </c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6"/>
      <c r="AG6" s="154"/>
    </row>
    <row r="7" spans="1:33" ht="27.75" customHeight="1" x14ac:dyDescent="0.2">
      <c r="A7" s="153" t="s">
        <v>89</v>
      </c>
      <c r="B7" s="161" t="s">
        <v>57</v>
      </c>
      <c r="C7" s="166"/>
      <c r="D7" s="167"/>
      <c r="E7" s="167"/>
      <c r="F7" s="167"/>
      <c r="G7" s="168"/>
      <c r="H7" s="168"/>
      <c r="I7" s="168"/>
      <c r="J7" s="168"/>
      <c r="K7" s="168"/>
      <c r="L7" s="168"/>
      <c r="M7" s="168"/>
      <c r="N7" s="168"/>
      <c r="O7" s="347" t="s">
        <v>101</v>
      </c>
      <c r="P7" s="348"/>
      <c r="Q7" s="349"/>
      <c r="R7" s="344" t="s">
        <v>6</v>
      </c>
      <c r="S7" s="345"/>
      <c r="T7" s="346"/>
      <c r="U7" s="344" t="s">
        <v>7</v>
      </c>
      <c r="V7" s="345"/>
      <c r="W7" s="346"/>
      <c r="X7" s="344" t="s">
        <v>102</v>
      </c>
      <c r="Y7" s="345"/>
      <c r="Z7" s="346"/>
      <c r="AA7" s="344" t="s">
        <v>1</v>
      </c>
      <c r="AB7" s="345"/>
      <c r="AC7" s="346"/>
      <c r="AD7" s="362" t="s">
        <v>67</v>
      </c>
      <c r="AE7" s="362"/>
      <c r="AF7" s="362"/>
      <c r="AG7" s="154"/>
    </row>
    <row r="8" spans="1:33" ht="21" hidden="1" customHeight="1" x14ac:dyDescent="0.2">
      <c r="A8" s="153" t="s">
        <v>88</v>
      </c>
      <c r="B8" s="161" t="s">
        <v>57</v>
      </c>
      <c r="C8" s="166"/>
      <c r="D8" s="167"/>
      <c r="E8" s="167"/>
      <c r="F8" s="167"/>
      <c r="G8" s="169"/>
      <c r="H8" s="169"/>
      <c r="I8" s="169"/>
      <c r="J8" s="169"/>
      <c r="K8" s="169"/>
      <c r="L8" s="169"/>
      <c r="M8" s="169"/>
      <c r="N8" s="170" t="s">
        <v>85</v>
      </c>
      <c r="O8" s="171">
        <f>$E$5</f>
        <v>2014</v>
      </c>
      <c r="P8" s="172"/>
      <c r="Q8" s="172"/>
      <c r="R8" s="171">
        <f>$E$5</f>
        <v>2014</v>
      </c>
      <c r="S8" s="172"/>
      <c r="T8" s="172"/>
      <c r="U8" s="171">
        <f>$E$5</f>
        <v>2014</v>
      </c>
      <c r="V8" s="172"/>
      <c r="W8" s="172"/>
      <c r="X8" s="171">
        <f>$E$5</f>
        <v>2014</v>
      </c>
      <c r="Y8" s="172"/>
      <c r="Z8" s="172"/>
      <c r="AA8" s="171">
        <f>$E$5</f>
        <v>2014</v>
      </c>
      <c r="AB8" s="172"/>
      <c r="AC8" s="172"/>
      <c r="AD8" s="171">
        <f>$E$5</f>
        <v>2014</v>
      </c>
      <c r="AE8" s="172"/>
      <c r="AF8" s="172"/>
      <c r="AG8" s="154"/>
    </row>
    <row r="9" spans="1:33" s="173" customFormat="1" ht="21" hidden="1" customHeight="1" x14ac:dyDescent="0.2">
      <c r="A9" s="107" t="s">
        <v>84</v>
      </c>
      <c r="B9" s="102" t="s">
        <v>195</v>
      </c>
      <c r="C9" s="174"/>
      <c r="D9" s="195"/>
      <c r="E9" s="195"/>
      <c r="F9" s="195"/>
      <c r="G9" s="175"/>
      <c r="H9" s="175"/>
      <c r="I9" s="175"/>
      <c r="J9" s="175"/>
      <c r="K9" s="175"/>
      <c r="L9" s="175"/>
      <c r="M9" s="175"/>
      <c r="N9" s="170" t="s">
        <v>82</v>
      </c>
      <c r="O9" s="177" t="s">
        <v>104</v>
      </c>
      <c r="P9" s="171"/>
      <c r="Q9" s="171"/>
      <c r="R9" s="177" t="s">
        <v>105</v>
      </c>
      <c r="S9" s="171"/>
      <c r="T9" s="171"/>
      <c r="U9" s="177" t="s">
        <v>106</v>
      </c>
      <c r="V9" s="171"/>
      <c r="W9" s="171"/>
      <c r="X9" s="177" t="s">
        <v>107</v>
      </c>
      <c r="Y9" s="171"/>
      <c r="Z9" s="171"/>
      <c r="AA9" s="177" t="s">
        <v>61</v>
      </c>
      <c r="AB9" s="171"/>
      <c r="AC9" s="171"/>
      <c r="AD9" s="177" t="s">
        <v>58</v>
      </c>
      <c r="AE9" s="171"/>
      <c r="AF9" s="171"/>
      <c r="AG9" s="160"/>
    </row>
    <row r="10" spans="1:33" s="173" customFormat="1" ht="21" hidden="1" customHeight="1" x14ac:dyDescent="0.2">
      <c r="A10" s="157"/>
      <c r="B10" s="157"/>
      <c r="C10" s="174"/>
      <c r="D10" s="195"/>
      <c r="E10" s="195"/>
      <c r="F10" s="195"/>
      <c r="G10" s="79"/>
      <c r="H10" s="79"/>
      <c r="I10" s="79"/>
      <c r="J10" s="79"/>
      <c r="K10" s="79"/>
      <c r="L10" s="79"/>
      <c r="M10" s="79"/>
      <c r="N10" s="170"/>
      <c r="O10" s="177"/>
      <c r="P10" s="83"/>
      <c r="Q10" s="83"/>
      <c r="R10" s="177"/>
      <c r="S10" s="83"/>
      <c r="T10" s="83"/>
      <c r="U10" s="177"/>
      <c r="V10" s="83"/>
      <c r="W10" s="83"/>
      <c r="X10" s="177"/>
      <c r="Y10" s="83"/>
      <c r="Z10" s="83"/>
      <c r="AA10" s="177"/>
      <c r="AB10" s="83"/>
      <c r="AC10" s="83"/>
      <c r="AD10" s="177"/>
      <c r="AE10" s="83"/>
      <c r="AF10" s="83"/>
      <c r="AG10" s="160"/>
    </row>
    <row r="11" spans="1:33" s="173" customFormat="1" ht="21" hidden="1" customHeight="1" x14ac:dyDescent="0.2">
      <c r="A11" s="157"/>
      <c r="B11" s="157"/>
      <c r="C11" s="174"/>
      <c r="D11" s="195"/>
      <c r="E11" s="195"/>
      <c r="F11" s="195"/>
      <c r="G11" s="170"/>
      <c r="H11" s="170"/>
      <c r="I11" s="79"/>
      <c r="J11" s="79"/>
      <c r="K11" s="79"/>
      <c r="L11" s="79"/>
      <c r="M11" s="79"/>
      <c r="N11" s="170"/>
      <c r="O11" s="177"/>
      <c r="P11" s="83"/>
      <c r="Q11" s="83"/>
      <c r="R11" s="177"/>
      <c r="S11" s="83"/>
      <c r="T11" s="83"/>
      <c r="U11" s="177"/>
      <c r="V11" s="83"/>
      <c r="W11" s="83"/>
      <c r="X11" s="177"/>
      <c r="Y11" s="83"/>
      <c r="Z11" s="83"/>
      <c r="AA11" s="177"/>
      <c r="AB11" s="83"/>
      <c r="AC11" s="83"/>
      <c r="AD11" s="177"/>
      <c r="AE11" s="83"/>
      <c r="AF11" s="83"/>
      <c r="AG11" s="160"/>
    </row>
    <row r="12" spans="1:33" ht="21" hidden="1" customHeight="1" x14ac:dyDescent="0.2">
      <c r="B12" s="157"/>
      <c r="C12" s="166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1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54"/>
    </row>
    <row r="13" spans="1:33" ht="21" hidden="1" customHeight="1" x14ac:dyDescent="0.2">
      <c r="B13" s="157"/>
      <c r="C13" s="166"/>
      <c r="D13" s="80"/>
      <c r="E13" s="80"/>
      <c r="F13" s="80"/>
      <c r="G13" s="72" t="s">
        <v>81</v>
      </c>
      <c r="H13" s="72" t="s">
        <v>80</v>
      </c>
      <c r="I13" s="177" t="s">
        <v>79</v>
      </c>
      <c r="J13" s="72" t="s">
        <v>78</v>
      </c>
      <c r="K13" s="72" t="s">
        <v>77</v>
      </c>
      <c r="L13" s="177" t="s">
        <v>76</v>
      </c>
      <c r="M13" s="177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54"/>
    </row>
    <row r="14" spans="1:33" ht="15" customHeight="1" x14ac:dyDescent="0.2">
      <c r="B14" s="157"/>
      <c r="C14" s="166"/>
      <c r="D14" s="353" t="s">
        <v>124</v>
      </c>
      <c r="E14" s="354"/>
      <c r="F14" s="355"/>
      <c r="G14" s="181" t="s">
        <v>186</v>
      </c>
      <c r="H14" s="181" t="s">
        <v>57</v>
      </c>
      <c r="I14" s="181" t="s">
        <v>57</v>
      </c>
      <c r="J14" s="181" t="s">
        <v>58</v>
      </c>
      <c r="K14" s="181" t="s">
        <v>125</v>
      </c>
      <c r="L14" s="181" t="s">
        <v>58</v>
      </c>
      <c r="M14" s="181" t="s">
        <v>58</v>
      </c>
      <c r="N14" s="181" t="s">
        <v>58</v>
      </c>
      <c r="O14" s="278"/>
      <c r="P14" s="273"/>
      <c r="Q14" s="274"/>
      <c r="R14" s="278"/>
      <c r="S14" s="279"/>
      <c r="T14" s="274"/>
      <c r="U14" s="278"/>
      <c r="V14" s="273"/>
      <c r="W14" s="274"/>
      <c r="X14" s="278"/>
      <c r="Y14" s="273"/>
      <c r="Z14" s="274"/>
      <c r="AA14" s="278"/>
      <c r="AB14" s="273"/>
      <c r="AC14" s="274"/>
      <c r="AD14" s="280" t="str">
        <f>IF(OR(EXACT(O14,P14),EXACT(R14,S14),EXACT(U14,V14),EXACT(X14,Y14),EXACT(AA14,AB14),AND(P14="X",S14="X",V14="X",Y14="X",AB14="X"),OR(P14="M", S14="M",V14="M", Y14="M", AB14="M")),"",SUM(O14,R14,U14,X14,AA14))</f>
        <v/>
      </c>
      <c r="AE14" s="276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77"/>
      <c r="AG14" s="154"/>
    </row>
    <row r="15" spans="1:33" ht="15" customHeight="1" x14ac:dyDescent="0.2">
      <c r="B15" s="157"/>
      <c r="C15" s="166"/>
      <c r="D15" s="353" t="s">
        <v>2</v>
      </c>
      <c r="E15" s="354"/>
      <c r="F15" s="355"/>
      <c r="G15" s="181" t="s">
        <v>186</v>
      </c>
      <c r="H15" s="181" t="s">
        <v>57</v>
      </c>
      <c r="I15" s="181" t="s">
        <v>57</v>
      </c>
      <c r="J15" s="181" t="s">
        <v>58</v>
      </c>
      <c r="K15" s="181" t="s">
        <v>126</v>
      </c>
      <c r="L15" s="181" t="s">
        <v>58</v>
      </c>
      <c r="M15" s="181" t="s">
        <v>58</v>
      </c>
      <c r="N15" s="181" t="s">
        <v>58</v>
      </c>
      <c r="O15" s="278"/>
      <c r="P15" s="273"/>
      <c r="Q15" s="274"/>
      <c r="R15" s="278"/>
      <c r="S15" s="279"/>
      <c r="T15" s="274"/>
      <c r="U15" s="278"/>
      <c r="V15" s="273"/>
      <c r="W15" s="274"/>
      <c r="X15" s="278"/>
      <c r="Y15" s="273"/>
      <c r="Z15" s="274"/>
      <c r="AA15" s="278"/>
      <c r="AB15" s="273"/>
      <c r="AC15" s="274"/>
      <c r="AD15" s="280" t="str">
        <f t="shared" ref="AD15:AD17" si="0">IF(OR(EXACT(O15,P15),EXACT(R15,S15),EXACT(U15,V15),EXACT(X15,Y15),EXACT(AA15,AB15),AND(P15="X",S15="X",V15="X",Y15="X",AB15="X"),OR(P15="M", S15="M",V15="M", Y15="M", AB15="M")),"",SUM(O15,R15,U15,X15,AA15))</f>
        <v/>
      </c>
      <c r="AE15" s="276" t="str">
        <f t="shared" ref="AE15:AE17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77"/>
      <c r="AG15" s="154"/>
    </row>
    <row r="16" spans="1:33" ht="15" customHeight="1" x14ac:dyDescent="0.2">
      <c r="B16" s="157"/>
      <c r="C16" s="166"/>
      <c r="D16" s="353" t="s">
        <v>3</v>
      </c>
      <c r="E16" s="354"/>
      <c r="F16" s="355"/>
      <c r="G16" s="181" t="s">
        <v>186</v>
      </c>
      <c r="H16" s="181" t="s">
        <v>57</v>
      </c>
      <c r="I16" s="181" t="s">
        <v>57</v>
      </c>
      <c r="J16" s="181" t="s">
        <v>58</v>
      </c>
      <c r="K16" s="181" t="s">
        <v>127</v>
      </c>
      <c r="L16" s="181" t="s">
        <v>58</v>
      </c>
      <c r="M16" s="181" t="s">
        <v>58</v>
      </c>
      <c r="N16" s="181" t="s">
        <v>58</v>
      </c>
      <c r="O16" s="278"/>
      <c r="P16" s="273"/>
      <c r="Q16" s="274"/>
      <c r="R16" s="278"/>
      <c r="S16" s="279"/>
      <c r="T16" s="274"/>
      <c r="U16" s="278"/>
      <c r="V16" s="273"/>
      <c r="W16" s="274"/>
      <c r="X16" s="278"/>
      <c r="Y16" s="273"/>
      <c r="Z16" s="274"/>
      <c r="AA16" s="278"/>
      <c r="AB16" s="273"/>
      <c r="AC16" s="274"/>
      <c r="AD16" s="280" t="str">
        <f t="shared" si="0"/>
        <v/>
      </c>
      <c r="AE16" s="276" t="str">
        <f t="shared" si="1"/>
        <v/>
      </c>
      <c r="AF16" s="277"/>
      <c r="AG16" s="154"/>
    </row>
    <row r="17" spans="2:33" ht="15" customHeight="1" x14ac:dyDescent="0.2">
      <c r="B17" s="157"/>
      <c r="C17" s="166"/>
      <c r="D17" s="353" t="s">
        <v>4</v>
      </c>
      <c r="E17" s="354"/>
      <c r="F17" s="355"/>
      <c r="G17" s="181" t="s">
        <v>186</v>
      </c>
      <c r="H17" s="181" t="s">
        <v>57</v>
      </c>
      <c r="I17" s="181" t="s">
        <v>57</v>
      </c>
      <c r="J17" s="181" t="s">
        <v>58</v>
      </c>
      <c r="K17" s="181" t="s">
        <v>128</v>
      </c>
      <c r="L17" s="181" t="s">
        <v>58</v>
      </c>
      <c r="M17" s="181" t="s">
        <v>58</v>
      </c>
      <c r="N17" s="181" t="s">
        <v>58</v>
      </c>
      <c r="O17" s="278"/>
      <c r="P17" s="273"/>
      <c r="Q17" s="274"/>
      <c r="R17" s="278"/>
      <c r="S17" s="279"/>
      <c r="T17" s="274"/>
      <c r="U17" s="278"/>
      <c r="V17" s="273"/>
      <c r="W17" s="274"/>
      <c r="X17" s="278"/>
      <c r="Y17" s="273"/>
      <c r="Z17" s="274"/>
      <c r="AA17" s="278"/>
      <c r="AB17" s="273"/>
      <c r="AC17" s="274"/>
      <c r="AD17" s="280" t="str">
        <f t="shared" si="0"/>
        <v/>
      </c>
      <c r="AE17" s="276" t="str">
        <f t="shared" si="1"/>
        <v/>
      </c>
      <c r="AF17" s="277"/>
      <c r="AG17" s="154"/>
    </row>
    <row r="18" spans="2:33" ht="15" customHeight="1" x14ac:dyDescent="0.2">
      <c r="B18" s="157"/>
      <c r="C18" s="166"/>
      <c r="D18" s="356" t="s">
        <v>129</v>
      </c>
      <c r="E18" s="357"/>
      <c r="F18" s="358"/>
      <c r="G18" s="181" t="s">
        <v>186</v>
      </c>
      <c r="H18" s="181" t="s">
        <v>57</v>
      </c>
      <c r="I18" s="181" t="s">
        <v>57</v>
      </c>
      <c r="J18" s="181" t="s">
        <v>58</v>
      </c>
      <c r="K18" s="181" t="s">
        <v>130</v>
      </c>
      <c r="L18" s="181" t="s">
        <v>58</v>
      </c>
      <c r="M18" s="181" t="s">
        <v>58</v>
      </c>
      <c r="N18" s="181" t="s">
        <v>58</v>
      </c>
      <c r="O18" s="280" t="str">
        <f>IF(OR(SUMPRODUCT(--(O14:O17=""),--(P14:P17=""))&gt;0,COUNTIF(P14:P17,"M")&gt;0, COUNTIF(P14:P17,"X")=4),"",SUM(O14:O17))</f>
        <v/>
      </c>
      <c r="P18" s="276" t="str">
        <f>IF(AND(COUNTIF(P14:P17,"X")=4,SUM(O14:O17)=0,ISNUMBER(O18)),"",IF(COUNTIF(P14:P17,"M")&gt;0,"M", IF(AND(COUNTIF(P14:P17,P14)=4,OR(P14="X",P14="W",P14="Z")),UPPER(P14),"")))</f>
        <v/>
      </c>
      <c r="Q18" s="277"/>
      <c r="R18" s="280" t="str">
        <f t="shared" ref="R18" si="2">IF(OR(SUMPRODUCT(--(R14:R17=""),--(S14:S17=""))&gt;0,COUNTIF(S14:S17,"M")&gt;0, COUNTIF(S14:S17,"X")=4),"",SUM(R14:R17))</f>
        <v/>
      </c>
      <c r="S18" s="276" t="str">
        <f t="shared" ref="S18" si="3">IF(AND(COUNTIF(S14:S17,"X")=4,SUM(R14:R17)=0,ISNUMBER(R18)),"",IF(COUNTIF(S14:S17,"M")&gt;0,"M", IF(AND(COUNTIF(S14:S17,S14)=4,OR(S14="X",S14="W",S14="Z")),UPPER(S14),"")))</f>
        <v/>
      </c>
      <c r="T18" s="277"/>
      <c r="U18" s="280" t="str">
        <f t="shared" ref="U18" si="4">IF(OR(SUMPRODUCT(--(U14:U17=""),--(V14:V17=""))&gt;0,COUNTIF(V14:V17,"M")&gt;0, COUNTIF(V14:V17,"X")=4),"",SUM(U14:U17))</f>
        <v/>
      </c>
      <c r="V18" s="276" t="str">
        <f t="shared" ref="V18" si="5">IF(AND(COUNTIF(V14:V17,"X")=4,SUM(U14:U17)=0,ISNUMBER(U18)),"",IF(COUNTIF(V14:V17,"M")&gt;0,"M", IF(AND(COUNTIF(V14:V17,V14)=4,OR(V14="X",V14="W",V14="Z")),UPPER(V14),"")))</f>
        <v/>
      </c>
      <c r="W18" s="277"/>
      <c r="X18" s="280" t="str">
        <f t="shared" ref="X18" si="6">IF(OR(SUMPRODUCT(--(X14:X17=""),--(Y14:Y17=""))&gt;0,COUNTIF(Y14:Y17,"M")&gt;0, COUNTIF(Y14:Y17,"X")=4),"",SUM(X14:X17))</f>
        <v/>
      </c>
      <c r="Y18" s="276" t="str">
        <f t="shared" ref="Y18" si="7">IF(AND(COUNTIF(Y14:Y17,"X")=4,SUM(X14:X17)=0,ISNUMBER(X18)),"",IF(COUNTIF(Y14:Y17,"M")&gt;0,"M", IF(AND(COUNTIF(Y14:Y17,Y14)=4,OR(Y14="X",Y14="W",Y14="Z")),UPPER(Y14),"")))</f>
        <v/>
      </c>
      <c r="Z18" s="277"/>
      <c r="AA18" s="280" t="str">
        <f t="shared" ref="AA18" si="8">IF(OR(SUMPRODUCT(--(AA14:AA17=""),--(AB14:AB17=""))&gt;0,COUNTIF(AB14:AB17,"M")&gt;0, COUNTIF(AB14:AB17,"X")=4),"",SUM(AA14:AA17))</f>
        <v/>
      </c>
      <c r="AB18" s="276" t="str">
        <f t="shared" ref="AB18" si="9">IF(AND(COUNTIF(AB14:AB17,"X")=4,SUM(AA14:AA17)=0,ISNUMBER(AA18)),"",IF(COUNTIF(AB14:AB17,"M")&gt;0,"M", IF(AND(COUNTIF(AB14:AB17,AB14)=4,OR(AB14="X",AB14="W",AB14="Z")),UPPER(AB14),"")))</f>
        <v/>
      </c>
      <c r="AC18" s="277"/>
      <c r="AD18" s="280" t="str">
        <f t="shared" ref="AD18" si="10">IF(OR(SUMPRODUCT(--(AD14:AD17=""),--(AE14:AE17=""))&gt;0,COUNTIF(AE14:AE17,"M")&gt;0, COUNTIF(AE14:AE17,"X")=4),"",SUM(AD14:AD17))</f>
        <v/>
      </c>
      <c r="AE18" s="276" t="str">
        <f t="shared" ref="AE18" si="11">IF(AND(COUNTIF(AE14:AE17,"X")=4,SUM(AD14:AD17)=0,ISNUMBER(AD18)),"",IF(COUNTIF(AE14:AE17,"M")&gt;0,"M", IF(AND(COUNTIF(AE14:AE17,AE14)=4,OR(AE14="X",AE14="W",AE14="Z")),UPPER(AE14),"")))</f>
        <v/>
      </c>
      <c r="AF18" s="277"/>
      <c r="AG18" s="154"/>
    </row>
    <row r="19" spans="2:33" ht="15" customHeight="1" x14ac:dyDescent="0.2">
      <c r="B19" s="157"/>
      <c r="C19" s="166"/>
      <c r="D19" s="353" t="s">
        <v>5</v>
      </c>
      <c r="E19" s="354"/>
      <c r="F19" s="355"/>
      <c r="G19" s="181" t="s">
        <v>186</v>
      </c>
      <c r="H19" s="181" t="s">
        <v>57</v>
      </c>
      <c r="I19" s="181" t="s">
        <v>57</v>
      </c>
      <c r="J19" s="181" t="s">
        <v>58</v>
      </c>
      <c r="K19" s="181" t="s">
        <v>131</v>
      </c>
      <c r="L19" s="181" t="s">
        <v>58</v>
      </c>
      <c r="M19" s="181" t="s">
        <v>58</v>
      </c>
      <c r="N19" s="181" t="s">
        <v>58</v>
      </c>
      <c r="O19" s="278"/>
      <c r="P19" s="273"/>
      <c r="Q19" s="274"/>
      <c r="R19" s="278"/>
      <c r="S19" s="279"/>
      <c r="T19" s="274"/>
      <c r="U19" s="278"/>
      <c r="V19" s="273"/>
      <c r="W19" s="274"/>
      <c r="X19" s="278"/>
      <c r="Y19" s="273"/>
      <c r="Z19" s="274"/>
      <c r="AA19" s="278"/>
      <c r="AB19" s="273"/>
      <c r="AC19" s="274"/>
      <c r="AD19" s="280" t="str">
        <f t="shared" ref="AD19:AD20" si="12">IF(OR(EXACT(O19,P19),EXACT(R19,S19),EXACT(U19,V19),EXACT(X19,Y19),EXACT(AA19,AB19),AND(P19="X",S19="X",V19="X",Y19="X",AB19="X"),OR(P19="M", S19="M",V19="M", Y19="M", AB19="M")),"",SUM(O19,R19,U19,X19,AA19))</f>
        <v/>
      </c>
      <c r="AE19" s="276" t="str">
        <f t="shared" ref="AE19:AE20" si="13" xml:space="preserve"> IF(AND(AND(P19="X",S19="X",V19="X",Y19="X",AB19="X"),SUM(O19,R19,U19,X19,AA19)=0,ISNUMBER(AD19)),"",IF(OR(P19="M",S19="M",V19="M",Y19="M",AB19="M"),"M",IF(AND(P19=S19,P19=V19,P19=Y19,P19=AB19,OR(P19="X",P19="W",P19="Z")),UPPER(P19),"")))</f>
        <v/>
      </c>
      <c r="AF19" s="277"/>
      <c r="AG19" s="154"/>
    </row>
    <row r="20" spans="2:33" ht="15" customHeight="1" x14ac:dyDescent="0.2">
      <c r="B20" s="157"/>
      <c r="C20" s="166"/>
      <c r="D20" s="353" t="s">
        <v>132</v>
      </c>
      <c r="E20" s="354"/>
      <c r="F20" s="355"/>
      <c r="G20" s="181" t="s">
        <v>186</v>
      </c>
      <c r="H20" s="181" t="s">
        <v>57</v>
      </c>
      <c r="I20" s="181" t="s">
        <v>57</v>
      </c>
      <c r="J20" s="181" t="s">
        <v>58</v>
      </c>
      <c r="K20" s="181" t="s">
        <v>133</v>
      </c>
      <c r="L20" s="181" t="s">
        <v>58</v>
      </c>
      <c r="M20" s="181" t="s">
        <v>58</v>
      </c>
      <c r="N20" s="181" t="s">
        <v>58</v>
      </c>
      <c r="O20" s="278"/>
      <c r="P20" s="273"/>
      <c r="Q20" s="274"/>
      <c r="R20" s="278"/>
      <c r="S20" s="279"/>
      <c r="T20" s="274"/>
      <c r="U20" s="278"/>
      <c r="V20" s="273"/>
      <c r="W20" s="274"/>
      <c r="X20" s="278"/>
      <c r="Y20" s="273"/>
      <c r="Z20" s="274"/>
      <c r="AA20" s="278"/>
      <c r="AB20" s="273"/>
      <c r="AC20" s="274"/>
      <c r="AD20" s="280" t="str">
        <f t="shared" si="12"/>
        <v/>
      </c>
      <c r="AE20" s="276" t="str">
        <f t="shared" si="13"/>
        <v/>
      </c>
      <c r="AF20" s="277"/>
      <c r="AG20" s="154"/>
    </row>
    <row r="21" spans="2:33" ht="15" customHeight="1" x14ac:dyDescent="0.2">
      <c r="B21" s="157"/>
      <c r="C21" s="166"/>
      <c r="D21" s="356" t="s">
        <v>134</v>
      </c>
      <c r="E21" s="357"/>
      <c r="F21" s="358"/>
      <c r="G21" s="181" t="s">
        <v>186</v>
      </c>
      <c r="H21" s="181" t="s">
        <v>57</v>
      </c>
      <c r="I21" s="181" t="s">
        <v>57</v>
      </c>
      <c r="J21" s="181" t="s">
        <v>58</v>
      </c>
      <c r="K21" s="181" t="s">
        <v>135</v>
      </c>
      <c r="L21" s="181" t="s">
        <v>58</v>
      </c>
      <c r="M21" s="181" t="s">
        <v>58</v>
      </c>
      <c r="N21" s="181" t="s">
        <v>58</v>
      </c>
      <c r="O21" s="280" t="str">
        <f>IF(OR(SUMPRODUCT(--(O19:O20=""),--(P19:P20=""))&gt;0,COUNTIF(P19:P20,"M")&gt;0, COUNTIF(P19:P20,"X")=2),"",SUM(O19,O20))</f>
        <v/>
      </c>
      <c r="P21" s="276" t="str">
        <f>IF(AND(AND(P19="X",P20="X"),SUM(O19,O20)=0,ISNUMBER(O21)),"",IF(OR(P19="M",P20="M"),"M",IF(AND(P19=P20,OR(P19="X",P19="W",P19="Z")), UPPER(P19),"")))</f>
        <v/>
      </c>
      <c r="Q21" s="277"/>
      <c r="R21" s="280" t="str">
        <f t="shared" ref="R21" si="14">IF(OR(SUMPRODUCT(--(R19:R20=""),--(S19:S20=""))&gt;0,COUNTIF(S19:S20,"M")&gt;0, COUNTIF(S19:S20,"X")=2),"",SUM(R19,R20))</f>
        <v/>
      </c>
      <c r="S21" s="276" t="str">
        <f t="shared" ref="S21" si="15">IF(AND(AND(S19="X",S20="X"),SUM(R19,R20)=0,ISNUMBER(R21)),"",IF(OR(S19="M",S20="M"),"M",IF(AND(S19=S20,OR(S19="X",S19="W",S19="Z")), UPPER(S19),"")))</f>
        <v/>
      </c>
      <c r="T21" s="277"/>
      <c r="U21" s="280" t="str">
        <f t="shared" ref="U21" si="16">IF(OR(SUMPRODUCT(--(U19:U20=""),--(V19:V20=""))&gt;0,COUNTIF(V19:V20,"M")&gt;0, COUNTIF(V19:V20,"X")=2),"",SUM(U19,U20))</f>
        <v/>
      </c>
      <c r="V21" s="276" t="str">
        <f t="shared" ref="V21" si="17">IF(AND(AND(V19="X",V20="X"),SUM(U19,U20)=0,ISNUMBER(U21)),"",IF(OR(V19="M",V20="M"),"M",IF(AND(V19=V20,OR(V19="X",V19="W",V19="Z")), UPPER(V19),"")))</f>
        <v/>
      </c>
      <c r="W21" s="277"/>
      <c r="X21" s="280" t="str">
        <f t="shared" ref="X21" si="18">IF(OR(SUMPRODUCT(--(X19:X20=""),--(Y19:Y20=""))&gt;0,COUNTIF(Y19:Y20,"M")&gt;0, COUNTIF(Y19:Y20,"X")=2),"",SUM(X19,X20))</f>
        <v/>
      </c>
      <c r="Y21" s="276" t="str">
        <f t="shared" ref="Y21" si="19">IF(AND(AND(Y19="X",Y20="X"),SUM(X19,X20)=0,ISNUMBER(X21)),"",IF(OR(Y19="M",Y20="M"),"M",IF(AND(Y19=Y20,OR(Y19="X",Y19="W",Y19="Z")), UPPER(Y19),"")))</f>
        <v/>
      </c>
      <c r="Z21" s="277"/>
      <c r="AA21" s="280" t="str">
        <f t="shared" ref="AA21" si="20">IF(OR(SUMPRODUCT(--(AA19:AA20=""),--(AB19:AB20=""))&gt;0,COUNTIF(AB19:AB20,"M")&gt;0, COUNTIF(AB19:AB20,"X")=2),"",SUM(AA19,AA20))</f>
        <v/>
      </c>
      <c r="AB21" s="276" t="str">
        <f t="shared" ref="AB21" si="21">IF(AND(AND(AB19="X",AB20="X"),SUM(AA19,AA20)=0,ISNUMBER(AA21)),"",IF(OR(AB19="M",AB20="M"),"M",IF(AND(AB19=AB20,OR(AB19="X",AB19="W",AB19="Z")), UPPER(AB19),"")))</f>
        <v/>
      </c>
      <c r="AC21" s="277"/>
      <c r="AD21" s="280" t="str">
        <f t="shared" ref="AD21" si="22">IF(OR(SUMPRODUCT(--(AD19:AD20=""),--(AE19:AE20=""))&gt;0,COUNTIF(AE19:AE20,"M")&gt;0, COUNTIF(AE19:AE20,"X")=2),"",SUM(AD19,AD20))</f>
        <v/>
      </c>
      <c r="AE21" s="276" t="str">
        <f t="shared" ref="AE21" si="23">IF(AND(AND(AE19="X",AE20="X"),SUM(AD19,AD20)=0,ISNUMBER(AD21)),"",IF(OR(AE19="M",AE20="M"),"M",IF(AND(AE19=AE20,OR(AE19="X",AE19="W",AE19="Z")), UPPER(AE19),"")))</f>
        <v/>
      </c>
      <c r="AF21" s="277"/>
      <c r="AG21" s="154"/>
    </row>
    <row r="22" spans="2:33" ht="15" customHeight="1" x14ac:dyDescent="0.2">
      <c r="B22" s="157"/>
      <c r="C22" s="166"/>
      <c r="D22" s="353" t="s">
        <v>1</v>
      </c>
      <c r="E22" s="354"/>
      <c r="F22" s="355"/>
      <c r="G22" s="181" t="s">
        <v>186</v>
      </c>
      <c r="H22" s="181" t="s">
        <v>57</v>
      </c>
      <c r="I22" s="181" t="s">
        <v>57</v>
      </c>
      <c r="J22" s="181" t="s">
        <v>58</v>
      </c>
      <c r="K22" s="181" t="s">
        <v>61</v>
      </c>
      <c r="L22" s="181" t="s">
        <v>58</v>
      </c>
      <c r="M22" s="181" t="s">
        <v>58</v>
      </c>
      <c r="N22" s="181" t="s">
        <v>58</v>
      </c>
      <c r="O22" s="278"/>
      <c r="P22" s="273"/>
      <c r="Q22" s="274"/>
      <c r="R22" s="278"/>
      <c r="S22" s="279"/>
      <c r="T22" s="274"/>
      <c r="U22" s="278"/>
      <c r="V22" s="273"/>
      <c r="W22" s="274"/>
      <c r="X22" s="278"/>
      <c r="Y22" s="273"/>
      <c r="Z22" s="274"/>
      <c r="AA22" s="278"/>
      <c r="AB22" s="273"/>
      <c r="AC22" s="274"/>
      <c r="AD22" s="280" t="str">
        <f>IF(OR(EXACT(O22,P22),EXACT(R22,S22),EXACT(U22,V22),EXACT(X22,Y22),EXACT(AA22,AB22),AND(P22="X",S22="X",V22="X",Y22="X",AB22="X"),OR(P22="M", S22="M",V22="M", Y22="M", AB22="M")),"",SUM(O22,R22,U22,X22,AA22))</f>
        <v/>
      </c>
      <c r="AE22" s="276" t="str">
        <f xml:space="preserve"> IF(AND(AND(P22="X",S22="X",V22="X",Y22="X",AB22="X"),SUM(O22,R22,U22,X22,AA22)=0,ISNUMBER(AD22)),"",IF(OR(P22="M",S22="M",V22="M",Y22="M",AB22="M"),"M",IF(AND(P22=S22,P22=V22,P22=Y22,P22=AB22,OR(P22="X",P22="W",P22="Z")),UPPER(P22),"")))</f>
        <v/>
      </c>
      <c r="AF22" s="277"/>
      <c r="AG22" s="154"/>
    </row>
    <row r="23" spans="2:33" ht="15" customHeight="1" x14ac:dyDescent="0.2">
      <c r="B23" s="157"/>
      <c r="C23" s="166"/>
      <c r="D23" s="359" t="s">
        <v>185</v>
      </c>
      <c r="E23" s="360"/>
      <c r="F23" s="361"/>
      <c r="G23" s="181" t="s">
        <v>186</v>
      </c>
      <c r="H23" s="181" t="s">
        <v>57</v>
      </c>
      <c r="I23" s="181" t="s">
        <v>57</v>
      </c>
      <c r="J23" s="181" t="s">
        <v>58</v>
      </c>
      <c r="K23" s="181" t="s">
        <v>58</v>
      </c>
      <c r="L23" s="181" t="s">
        <v>58</v>
      </c>
      <c r="M23" s="181" t="s">
        <v>58</v>
      </c>
      <c r="N23" s="181" t="s">
        <v>58</v>
      </c>
      <c r="O23" s="280" t="str">
        <f>IF(OR(AND(O18="",P18=""),AND(O21="",P21=""),AND(O22="",P22=""),AND(P18="X",P21="X",P22="X"),OR(P18="M",P21="M",P22="M")),"",SUM(O18,O21,O22))</f>
        <v/>
      </c>
      <c r="P23" s="276" t="str">
        <f>IF(AND(AND(P18="X",P21="X",P22="X"),SUM(O18,O21,O22)=0,ISNUMBER(O23)),"",IF(OR(P18="M",P21="M",P22="M"),"M",IF(AND(P18=P21,P18=P22,OR(P18="X",P18="W",P18="Z")), UPPER(P18),"")))</f>
        <v/>
      </c>
      <c r="Q23" s="277"/>
      <c r="R23" s="280" t="str">
        <f t="shared" ref="R23" si="24">IF(OR(AND(R18="",S18=""),AND(R21="",S21=""),AND(R22="",S22=""),AND(S18="X",S21="X",S22="X"),OR(S18="M",S21="M",S22="M")),"",SUM(R18,R21,R22))</f>
        <v/>
      </c>
      <c r="S23" s="276" t="str">
        <f t="shared" ref="S23" si="25">IF(AND(AND(S18="X",S21="X",S22="X"),SUM(R18,R21,R22)=0,ISNUMBER(R23)),"",IF(OR(S18="M",S21="M",S22="M"),"M",IF(AND(S18=S21,S18=S22,OR(S18="X",S18="W",S18="Z")), UPPER(S18),"")))</f>
        <v/>
      </c>
      <c r="T23" s="277"/>
      <c r="U23" s="280" t="str">
        <f t="shared" ref="U23" si="26">IF(OR(AND(U18="",V18=""),AND(U21="",V21=""),AND(U22="",V22=""),AND(V18="X",V21="X",V22="X"),OR(V18="M",V21="M",V22="M")),"",SUM(U18,U21,U22))</f>
        <v/>
      </c>
      <c r="V23" s="276" t="str">
        <f t="shared" ref="V23" si="27">IF(AND(AND(V18="X",V21="X",V22="X"),SUM(U18,U21,U22)=0,ISNUMBER(U23)),"",IF(OR(V18="M",V21="M",V22="M"),"M",IF(AND(V18=V21,V18=V22,OR(V18="X",V18="W",V18="Z")), UPPER(V18),"")))</f>
        <v/>
      </c>
      <c r="W23" s="277"/>
      <c r="X23" s="280" t="str">
        <f t="shared" ref="X23" si="28">IF(OR(AND(X18="",Y18=""),AND(X21="",Y21=""),AND(X22="",Y22=""),AND(Y18="X",Y21="X",Y22="X"),OR(Y18="M",Y21="M",Y22="M")),"",SUM(X18,X21,X22))</f>
        <v/>
      </c>
      <c r="Y23" s="276" t="str">
        <f t="shared" ref="Y23" si="29">IF(AND(AND(Y18="X",Y21="X",Y22="X"),SUM(X18,X21,X22)=0,ISNUMBER(X23)),"",IF(OR(Y18="M",Y21="M",Y22="M"),"M",IF(AND(Y18=Y21,Y18=Y22,OR(Y18="X",Y18="W",Y18="Z")), UPPER(Y18),"")))</f>
        <v/>
      </c>
      <c r="Z23" s="277"/>
      <c r="AA23" s="280" t="str">
        <f t="shared" ref="AA23" si="30">IF(OR(AND(AA18="",AB18=""),AND(AA21="",AB21=""),AND(AA22="",AB22=""),AND(AB18="X",AB21="X",AB22="X"),OR(AB18="M",AB21="M",AB22="M")),"",SUM(AA18,AA21,AA22))</f>
        <v/>
      </c>
      <c r="AB23" s="276" t="str">
        <f t="shared" ref="AB23" si="31">IF(AND(AND(AB18="X",AB21="X",AB22="X"),SUM(AA18,AA21,AA22)=0,ISNUMBER(AA23)),"",IF(OR(AB18="M",AB21="M",AB22="M"),"M",IF(AND(AB18=AB21,AB18=AB22,OR(AB18="X",AB18="W",AB18="Z")), UPPER(AB18),"")))</f>
        <v/>
      </c>
      <c r="AC23" s="277"/>
      <c r="AD23" s="280" t="str">
        <f t="shared" ref="AD23" si="32">IF(OR(AND(AD18="",AE18=""),AND(AD21="",AE21=""),AND(AD22="",AE22=""),AND(AE18="X",AE21="X",AE22="X"),OR(AE18="M",AE21="M",AE22="M")),"",SUM(AD18,AD21,AD22))</f>
        <v/>
      </c>
      <c r="AE23" s="276" t="str">
        <f t="shared" ref="AE23" si="33">IF(AND(AND(AE18="X",AE21="X",AE22="X"),SUM(AD18,AD21,AD22)=0,ISNUMBER(AD23)),"",IF(OR(AE18="M",AE21="M",AE22="M"),"M",IF(AND(AE18=AE21,AE18=AE22,OR(AE18="X",AE18="W",AE18="Z")), UPPER(AE18),"")))</f>
        <v/>
      </c>
      <c r="AF23" s="277"/>
      <c r="AG23" s="154"/>
    </row>
    <row r="24" spans="2:33" x14ac:dyDescent="0.2">
      <c r="B24" s="157"/>
      <c r="C24" s="154"/>
      <c r="D24" s="154"/>
      <c r="E24" s="154"/>
      <c r="F24" s="154"/>
      <c r="G24" s="188"/>
      <c r="H24" s="188"/>
      <c r="I24" s="188"/>
      <c r="J24" s="188"/>
      <c r="K24" s="188"/>
      <c r="L24" s="188"/>
      <c r="M24" s="188"/>
      <c r="N24" s="188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</row>
    <row r="25" spans="2:33" x14ac:dyDescent="0.2">
      <c r="B25" s="157"/>
      <c r="C25" s="154"/>
      <c r="D25" s="154"/>
      <c r="E25" s="154"/>
      <c r="F25" s="154"/>
      <c r="G25" s="188"/>
      <c r="H25" s="188"/>
      <c r="I25" s="188"/>
      <c r="J25" s="188"/>
      <c r="K25" s="188"/>
      <c r="L25" s="188"/>
      <c r="M25" s="188"/>
      <c r="N25" s="188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2:33" x14ac:dyDescent="0.2">
      <c r="B26" s="157"/>
      <c r="C26" s="154"/>
      <c r="D26" s="154"/>
      <c r="E26" s="154"/>
      <c r="F26" s="154"/>
      <c r="G26" s="188"/>
      <c r="H26" s="188"/>
      <c r="I26" s="188"/>
      <c r="J26" s="188"/>
      <c r="K26" s="188"/>
      <c r="L26" s="188"/>
      <c r="M26" s="188"/>
      <c r="N26" s="188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2:33" x14ac:dyDescent="0.2">
      <c r="B27" s="157"/>
    </row>
    <row r="28" spans="2:33" x14ac:dyDescent="0.2">
      <c r="B28" s="157"/>
      <c r="G28" s="157"/>
      <c r="H28" s="157"/>
      <c r="I28" s="157"/>
      <c r="J28" s="157"/>
      <c r="K28" s="157"/>
      <c r="L28" s="157"/>
      <c r="M28" s="157"/>
      <c r="N28" s="157"/>
    </row>
    <row r="29" spans="2:33" x14ac:dyDescent="0.2">
      <c r="B29" s="157"/>
      <c r="G29" s="157"/>
      <c r="H29" s="157"/>
      <c r="I29" s="157"/>
      <c r="J29" s="157"/>
      <c r="K29" s="157"/>
      <c r="L29" s="157"/>
      <c r="M29" s="157"/>
      <c r="N29" s="157"/>
    </row>
    <row r="30" spans="2:33" x14ac:dyDescent="0.2">
      <c r="B30" s="157"/>
      <c r="G30" s="157"/>
      <c r="H30" s="157"/>
      <c r="I30" s="157"/>
      <c r="J30" s="157"/>
      <c r="K30" s="157"/>
      <c r="L30" s="157"/>
      <c r="M30" s="157"/>
      <c r="N30" s="157"/>
    </row>
    <row r="31" spans="2:33" x14ac:dyDescent="0.2">
      <c r="B31" s="157"/>
      <c r="G31" s="157"/>
      <c r="H31" s="157"/>
      <c r="I31" s="157"/>
      <c r="J31" s="157"/>
      <c r="K31" s="157"/>
      <c r="L31" s="157"/>
      <c r="M31" s="157"/>
      <c r="N31" s="157"/>
    </row>
    <row r="32" spans="2:33" x14ac:dyDescent="0.2">
      <c r="B32" s="157"/>
      <c r="G32" s="157"/>
      <c r="H32" s="157"/>
      <c r="I32" s="157"/>
      <c r="J32" s="157"/>
      <c r="K32" s="157"/>
      <c r="L32" s="157"/>
      <c r="M32" s="157"/>
      <c r="N32" s="157"/>
    </row>
    <row r="33" spans="2:14" x14ac:dyDescent="0.2">
      <c r="B33" s="157"/>
      <c r="G33" s="157"/>
      <c r="H33" s="157"/>
      <c r="I33" s="157"/>
      <c r="J33" s="157"/>
      <c r="K33" s="157"/>
      <c r="L33" s="157"/>
      <c r="M33" s="157"/>
      <c r="N33" s="157"/>
    </row>
    <row r="34" spans="2:14" x14ac:dyDescent="0.2">
      <c r="B34" s="157"/>
      <c r="G34" s="157"/>
      <c r="H34" s="157"/>
      <c r="I34" s="157"/>
      <c r="J34" s="157"/>
      <c r="K34" s="157"/>
      <c r="L34" s="157"/>
      <c r="M34" s="157"/>
      <c r="N34" s="157"/>
    </row>
    <row r="35" spans="2:14" x14ac:dyDescent="0.2">
      <c r="B35" s="157"/>
      <c r="G35" s="157"/>
      <c r="H35" s="157"/>
      <c r="I35" s="157"/>
      <c r="J35" s="157"/>
      <c r="K35" s="157"/>
      <c r="L35" s="157"/>
      <c r="M35" s="157"/>
      <c r="N35" s="157"/>
    </row>
    <row r="36" spans="2:14" x14ac:dyDescent="0.2">
      <c r="B36" s="157"/>
      <c r="G36" s="157"/>
      <c r="H36" s="157"/>
      <c r="I36" s="157"/>
      <c r="J36" s="157"/>
      <c r="K36" s="157"/>
      <c r="L36" s="157"/>
      <c r="M36" s="157"/>
      <c r="N36" s="157"/>
    </row>
    <row r="37" spans="2:14" x14ac:dyDescent="0.2">
      <c r="B37" s="157"/>
      <c r="G37" s="157"/>
      <c r="H37" s="157"/>
      <c r="I37" s="157"/>
      <c r="J37" s="157"/>
      <c r="K37" s="157"/>
      <c r="L37" s="157"/>
      <c r="M37" s="157"/>
      <c r="N37" s="157"/>
    </row>
    <row r="38" spans="2:14" x14ac:dyDescent="0.2">
      <c r="B38" s="157"/>
      <c r="G38" s="157"/>
      <c r="H38" s="157"/>
      <c r="I38" s="157"/>
      <c r="J38" s="157"/>
      <c r="K38" s="157"/>
      <c r="L38" s="157"/>
      <c r="M38" s="157"/>
      <c r="N38" s="157"/>
    </row>
    <row r="39" spans="2:14" x14ac:dyDescent="0.2">
      <c r="B39" s="157"/>
    </row>
    <row r="40" spans="2:14" x14ac:dyDescent="0.2">
      <c r="B40" s="157"/>
    </row>
    <row r="41" spans="2:14" x14ac:dyDescent="0.2">
      <c r="B41" s="157"/>
    </row>
    <row r="42" spans="2:14" x14ac:dyDescent="0.2">
      <c r="B42" s="157"/>
    </row>
    <row r="43" spans="2:14" x14ac:dyDescent="0.2">
      <c r="B43" s="157"/>
    </row>
  </sheetData>
  <sheetProtection algorithmName="SHA-512" hashValue="/vyFJ6gSa+UdQcDCVOGtthHz6EaWDQvpTgNABZDoQx+Vt7MHGWI3yM6vOpf8iwR11bLGTNZo3Hj0TfBxhUqGFA==" saltValue="2GCrSiQGHVI9ZPmswChWBQ==" spinCount="100000" sheet="1" objects="1" scenarios="1" selectLockedCells="1"/>
  <mergeCells count="17">
    <mergeCell ref="O6:AF6"/>
    <mergeCell ref="O7:Q7"/>
    <mergeCell ref="R7:T7"/>
    <mergeCell ref="U7:W7"/>
    <mergeCell ref="X7:Z7"/>
    <mergeCell ref="AA7:AC7"/>
    <mergeCell ref="AD7:AF7"/>
    <mergeCell ref="D20:F20"/>
    <mergeCell ref="D21:F21"/>
    <mergeCell ref="D22:F22"/>
    <mergeCell ref="D23:F23"/>
    <mergeCell ref="D14:F14"/>
    <mergeCell ref="D15:F15"/>
    <mergeCell ref="D16:F16"/>
    <mergeCell ref="D17:F17"/>
    <mergeCell ref="D18:F18"/>
    <mergeCell ref="D19:F19"/>
  </mergeCells>
  <conditionalFormatting sqref="O14:O23 R14:R23 U14:U23 X14:X23 AA14:AA23 AD14:AD23">
    <cfRule type="expression" dxfId="51" priority="3">
      <formula xml:space="preserve"> OR(AND(O14=0,O14&lt;&gt;"",P14&lt;&gt;"Z",P14&lt;&gt;""),AND(O14&gt;0,O14&lt;&gt;"",P14&lt;&gt;"W",P14&lt;&gt;""),AND(O14="", P14="W"))</formula>
    </cfRule>
  </conditionalFormatting>
  <conditionalFormatting sqref="P14:P23 S14:S23 V14:V23 Y14:Y23 AB14:AB23 AE14:AE23">
    <cfRule type="expression" dxfId="50" priority="2">
      <formula xml:space="preserve"> OR(AND(O14=0,O14&lt;&gt;"",P14&lt;&gt;"Z",P14&lt;&gt;""),AND(O14&gt;0,O14&lt;&gt;"",P14&lt;&gt;"W",P14&lt;&gt;""),AND(O14="", P14="W"))</formula>
    </cfRule>
  </conditionalFormatting>
  <conditionalFormatting sqref="Q14:Q23 T14:T23 W14:W23 Z14:Z23 AC14:AC23 AF14:AF23">
    <cfRule type="expression" dxfId="49" priority="1">
      <formula xml:space="preserve"> AND(OR(P14="X",P14="W"),Q14="")</formula>
    </cfRule>
  </conditionalFormatting>
  <conditionalFormatting sqref="AD18 O18 R18 U18 X18 AA18">
    <cfRule type="expression" dxfId="48" priority="4">
      <formula>OR(COUNTIF(P14:P17,"M")=4, COUNTIF(P14:P17,"X")=4)</formula>
    </cfRule>
    <cfRule type="expression" dxfId="47" priority="5">
      <formula>IF(OR(SUMPRODUCT(--(O14:O17=""),--(P14:P17=""))&gt;0,COUNTIF(P14:P17,"M")&gt;0, COUNTIF(P14:P17,"X")=4),"",SUM(O14:O17)) &lt;&gt; O18</formula>
    </cfRule>
  </conditionalFormatting>
  <conditionalFormatting sqref="AE18 P18 S18 V18 Y18 AB18">
    <cfRule type="expression" dxfId="46" priority="6">
      <formula>OR(COUNTIF(P14:P17,"M")=4, COUNTIF(P14:P17,"X")=4)</formula>
    </cfRule>
    <cfRule type="expression" dxfId="45" priority="7">
      <formula>IF(AND(COUNTIF(P14:P17,"X")=4,SUM(O14:O17)=0,ISNUMBER(O18)),"",IF(COUNTIF(P14:P17,"M")&gt;0,"M", IF(AND(COUNTIF(P14:P17,P14)=4,OR(P14="X",P14="W",P14="Z")),UPPER(P14),""))) &lt;&gt; P18</formula>
    </cfRule>
  </conditionalFormatting>
  <conditionalFormatting sqref="AD21 O21 R21 U21 X21 AA21">
    <cfRule type="expression" dxfId="44" priority="8">
      <formula>OR(COUNTIF(P19:P20,"M")=2, COUNTIF(P19:P20,"X")=2)</formula>
    </cfRule>
    <cfRule type="expression" dxfId="43" priority="9">
      <formula>IF(OR(SUMPRODUCT(--(O19:O20=""),--(P19:P20=""))&gt;0,COUNTIF(P19:P20,"M")&gt;0, COUNTIF(P19:P20,"X")=2),"",SUM(O19,O20)) &lt;&gt; O21</formula>
    </cfRule>
  </conditionalFormatting>
  <conditionalFormatting sqref="AE21 P21 S21 V21 Y21 AB21">
    <cfRule type="expression" dxfId="42" priority="10">
      <formula>OR(COUNTIF(P19:P20,"M")=2, COUNTIF(P19:P20,"X")=2)</formula>
    </cfRule>
    <cfRule type="expression" dxfId="41" priority="11">
      <formula>IF(AND(AND(P19="X",P20="X"),SUM(O19,O20)=0,ISNUMBER(O21)),"",IF(OR(P19="M",P20="M"),"M",IF(AND(P19=P20,OR(P19="X",P19="W",P19="Z")), UPPER(P19),""))) &lt;&gt; P21</formula>
    </cfRule>
  </conditionalFormatting>
  <conditionalFormatting sqref="AD23 O23 R23 U23 X23 AA23">
    <cfRule type="expression" dxfId="40" priority="12">
      <formula>OR(AND(P18="X",P21="X",P22="X"),AND(P18="M",P21="M",P22="M"))</formula>
    </cfRule>
    <cfRule type="expression" dxfId="39" priority="13">
      <formula>IF(OR(AND(O18="",P18=""),AND(O21="",P21=""),AND(O22="",P22=""),AND(P18="X",P21="X",P22="X"),OR(P18="M",P21="M",P22="M")),"",SUM(O18,O21,O22)) &lt;&gt; O23</formula>
    </cfRule>
  </conditionalFormatting>
  <conditionalFormatting sqref="AE23 P23 S23 V23 Y23 AB23">
    <cfRule type="expression" dxfId="38" priority="14">
      <formula>OR(AND(P18="X",P21="X",P22="X"),AND(P18="M",P21="M",P22="M"))</formula>
    </cfRule>
    <cfRule type="expression" dxfId="37" priority="15">
      <formula>IF(AND(AND(P18="X",P21="X",P22="X"),SUM(O18,O21,O22)=0,ISNUMBER(O23)),"",IF(OR(P18="M",P21="M",P22="M"),"M",IF(AND(P18=P21,P18=P22,OR(P18="X",P18="W",P18="Z")), UPPER(P18),""))) &lt;&gt; P23</formula>
    </cfRule>
  </conditionalFormatting>
  <conditionalFormatting sqref="AD14:AD17 AD19:AD20 AD22">
    <cfRule type="expression" dxfId="36" priority="16">
      <formula>OR(AND(P14="X",S14="X",V14="X",Y14="X",AB14="X"),AND(P14="M", S14="M",V14="M", Y14="M", AB14="M"))</formula>
    </cfRule>
  </conditionalFormatting>
  <conditionalFormatting sqref="AD14:AD17 AD19:AD20 AD22">
    <cfRule type="expression" dxfId="35" priority="17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7 AE19:AE20 AE22">
    <cfRule type="expression" dxfId="34" priority="18">
      <formula>OR(AND(P14="X",S14="X",V14="X",Y14="X",AB14="X"),AND(P14="M", S14="M",V14="M", Y14="M", AB14="M"))</formula>
    </cfRule>
  </conditionalFormatting>
  <conditionalFormatting sqref="AE14:AE17 AE19:AE20 AE22">
    <cfRule type="expression" dxfId="33" priority="19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23 S14:S23 V14:V23 Y14:Y23 AB14:AB23 AE14:AE23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23 T14:T23 W14:W23 Z14:Z23 AC14:AC23 AF14:AF23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23 R14:R23 U14:U23 X14:X23 AA14:AA23 AD14:AD23">
      <formula1>0</formula1>
    </dataValidation>
    <dataValidation allowBlank="1" showInputMessage="1" showErrorMessage="1" sqref="O6 E1:E4 E6:E1048576 F1:N1048576 O24:AF1048576 O1:AF5 O7:AF13 AG1:XFD1048576 A1:D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2" orientation="landscape" horizontalDpi="1200" verticalDpi="1200" r:id="rId1"/>
  <headerFooter>
    <oddFooter>&amp;CPage &amp;P of &amp;N
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3"/>
  <sheetViews>
    <sheetView rightToLeft="1" topLeftCell="C1" zoomScaleNormal="100" workbookViewId="0">
      <selection activeCell="D55" sqref="D55:S58"/>
    </sheetView>
  </sheetViews>
  <sheetFormatPr defaultColWidth="16" defaultRowHeight="14.25" x14ac:dyDescent="0.2"/>
  <cols>
    <col min="1" max="1" width="9.875" style="157" hidden="1" customWidth="1"/>
    <col min="2" max="2" width="12" style="183" hidden="1" customWidth="1"/>
    <col min="3" max="3" width="5.75" style="157" customWidth="1"/>
    <col min="4" max="4" width="15.125" style="157" customWidth="1"/>
    <col min="5" max="5" width="9.75" style="157" customWidth="1"/>
    <col min="6" max="6" width="5.625" style="157" customWidth="1"/>
    <col min="7" max="14" width="16" style="182" hidden="1" customWidth="1"/>
    <col min="15" max="15" width="12.75" style="157" customWidth="1"/>
    <col min="16" max="16" width="2.75" style="157" customWidth="1"/>
    <col min="17" max="17" width="5.75" style="157" customWidth="1"/>
    <col min="18" max="18" width="12.75" style="157" customWidth="1"/>
    <col min="19" max="19" width="2.75" style="157" customWidth="1"/>
    <col min="20" max="20" width="5.75" style="157" customWidth="1"/>
    <col min="21" max="21" width="12.75" style="157" customWidth="1"/>
    <col min="22" max="22" width="2.75" style="157" customWidth="1"/>
    <col min="23" max="23" width="5.75" style="157" customWidth="1"/>
    <col min="24" max="24" width="12.75" style="157" customWidth="1"/>
    <col min="25" max="25" width="2.75" style="157" customWidth="1"/>
    <col min="26" max="26" width="5.75" style="157" customWidth="1"/>
    <col min="27" max="27" width="12.75" style="157" customWidth="1"/>
    <col min="28" max="28" width="2.75" style="157" customWidth="1"/>
    <col min="29" max="29" width="5.75" style="157" customWidth="1"/>
    <col min="30" max="30" width="12.75" style="157" customWidth="1"/>
    <col min="31" max="31" width="2.75" style="157" customWidth="1"/>
    <col min="32" max="33" width="5.75" style="157" customWidth="1"/>
    <col min="34" max="16384" width="16" style="157"/>
  </cols>
  <sheetData>
    <row r="1" spans="1:33" ht="34.5" customHeight="1" x14ac:dyDescent="0.2">
      <c r="A1" s="153" t="s">
        <v>98</v>
      </c>
      <c r="B1" s="102" t="s">
        <v>97</v>
      </c>
      <c r="C1" s="154"/>
      <c r="D1" s="155" t="s">
        <v>181</v>
      </c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4"/>
    </row>
    <row r="2" spans="1:33" ht="9" customHeight="1" x14ac:dyDescent="0.2">
      <c r="A2" s="153" t="s">
        <v>95</v>
      </c>
      <c r="B2" s="158" t="s">
        <v>61</v>
      </c>
      <c r="C2" s="15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4"/>
    </row>
    <row r="3" spans="1:33" ht="20.25" x14ac:dyDescent="0.2">
      <c r="A3" s="107" t="s">
        <v>80</v>
      </c>
      <c r="B3" s="161" t="s">
        <v>57</v>
      </c>
      <c r="C3" s="154"/>
      <c r="D3" s="162" t="s">
        <v>196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7.5" customHeight="1" thickBot="1" x14ac:dyDescent="0.25">
      <c r="A4" s="153" t="s">
        <v>94</v>
      </c>
      <c r="B4" s="161" t="s">
        <v>57</v>
      </c>
      <c r="C4" s="154"/>
      <c r="D4" s="166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54"/>
    </row>
    <row r="5" spans="1:33" ht="15" customHeight="1" thickBot="1" x14ac:dyDescent="0.25">
      <c r="A5" s="153" t="s">
        <v>92</v>
      </c>
      <c r="B5" s="161" t="s">
        <v>57</v>
      </c>
      <c r="C5" s="154"/>
      <c r="D5" s="164" t="s">
        <v>90</v>
      </c>
      <c r="E5" s="271">
        <v>2014</v>
      </c>
      <c r="F5" s="154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54"/>
    </row>
    <row r="6" spans="1:33" ht="15.75" customHeight="1" x14ac:dyDescent="0.2">
      <c r="A6" s="153" t="s">
        <v>91</v>
      </c>
      <c r="B6" s="161" t="s">
        <v>57</v>
      </c>
      <c r="C6" s="166"/>
      <c r="D6" s="166"/>
      <c r="E6" s="166"/>
      <c r="F6" s="163"/>
      <c r="G6" s="163"/>
      <c r="H6" s="163"/>
      <c r="I6" s="163"/>
      <c r="J6" s="163"/>
      <c r="K6" s="163"/>
      <c r="L6" s="163"/>
      <c r="M6" s="163"/>
      <c r="N6" s="163"/>
      <c r="O6" s="344" t="s">
        <v>100</v>
      </c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6"/>
      <c r="AG6" s="154"/>
    </row>
    <row r="7" spans="1:33" ht="27.75" customHeight="1" x14ac:dyDescent="0.2">
      <c r="A7" s="153" t="s">
        <v>89</v>
      </c>
      <c r="B7" s="161" t="s">
        <v>57</v>
      </c>
      <c r="C7" s="166"/>
      <c r="D7" s="167"/>
      <c r="E7" s="167"/>
      <c r="F7" s="167"/>
      <c r="G7" s="168"/>
      <c r="H7" s="168"/>
      <c r="I7" s="168"/>
      <c r="J7" s="168"/>
      <c r="K7" s="168"/>
      <c r="L7" s="168"/>
      <c r="M7" s="168"/>
      <c r="N7" s="168"/>
      <c r="O7" s="347" t="s">
        <v>101</v>
      </c>
      <c r="P7" s="348"/>
      <c r="Q7" s="349"/>
      <c r="R7" s="344" t="s">
        <v>6</v>
      </c>
      <c r="S7" s="345"/>
      <c r="T7" s="346"/>
      <c r="U7" s="344" t="s">
        <v>7</v>
      </c>
      <c r="V7" s="345"/>
      <c r="W7" s="346"/>
      <c r="X7" s="344" t="s">
        <v>102</v>
      </c>
      <c r="Y7" s="345"/>
      <c r="Z7" s="346"/>
      <c r="AA7" s="344" t="s">
        <v>1</v>
      </c>
      <c r="AB7" s="345"/>
      <c r="AC7" s="346"/>
      <c r="AD7" s="362" t="s">
        <v>67</v>
      </c>
      <c r="AE7" s="362"/>
      <c r="AF7" s="362"/>
      <c r="AG7" s="154"/>
    </row>
    <row r="8" spans="1:33" ht="21" hidden="1" customHeight="1" x14ac:dyDescent="0.2">
      <c r="A8" s="153" t="s">
        <v>88</v>
      </c>
      <c r="B8" s="161" t="s">
        <v>57</v>
      </c>
      <c r="C8" s="166"/>
      <c r="D8" s="167"/>
      <c r="E8" s="167"/>
      <c r="F8" s="167"/>
      <c r="G8" s="169"/>
      <c r="H8" s="169"/>
      <c r="I8" s="169"/>
      <c r="J8" s="169"/>
      <c r="K8" s="169"/>
      <c r="L8" s="169"/>
      <c r="M8" s="169"/>
      <c r="N8" s="170" t="s">
        <v>85</v>
      </c>
      <c r="O8" s="171">
        <f>$E$5</f>
        <v>2014</v>
      </c>
      <c r="P8" s="172"/>
      <c r="Q8" s="172"/>
      <c r="R8" s="171">
        <f>$E$5</f>
        <v>2014</v>
      </c>
      <c r="S8" s="172"/>
      <c r="T8" s="172"/>
      <c r="U8" s="171">
        <f>$E$5</f>
        <v>2014</v>
      </c>
      <c r="V8" s="172"/>
      <c r="W8" s="172"/>
      <c r="X8" s="171">
        <f>$E$5</f>
        <v>2014</v>
      </c>
      <c r="Y8" s="172"/>
      <c r="Z8" s="172"/>
      <c r="AA8" s="171">
        <f>$E$5</f>
        <v>2014</v>
      </c>
      <c r="AB8" s="172"/>
      <c r="AC8" s="172"/>
      <c r="AD8" s="171">
        <f>$E$5</f>
        <v>2014</v>
      </c>
      <c r="AE8" s="172"/>
      <c r="AF8" s="172"/>
      <c r="AG8" s="154"/>
    </row>
    <row r="9" spans="1:33" s="173" customFormat="1" ht="21" hidden="1" customHeight="1" x14ac:dyDescent="0.2">
      <c r="A9" s="107" t="s">
        <v>84</v>
      </c>
      <c r="B9" s="102" t="s">
        <v>197</v>
      </c>
      <c r="C9" s="174"/>
      <c r="D9" s="195"/>
      <c r="E9" s="195"/>
      <c r="F9" s="195"/>
      <c r="G9" s="175"/>
      <c r="H9" s="175"/>
      <c r="I9" s="175"/>
      <c r="J9" s="175"/>
      <c r="K9" s="175"/>
      <c r="L9" s="175"/>
      <c r="M9" s="175"/>
      <c r="N9" s="170" t="s">
        <v>82</v>
      </c>
      <c r="O9" s="177" t="s">
        <v>104</v>
      </c>
      <c r="P9" s="171"/>
      <c r="Q9" s="171"/>
      <c r="R9" s="177" t="s">
        <v>105</v>
      </c>
      <c r="S9" s="171"/>
      <c r="T9" s="171"/>
      <c r="U9" s="177" t="s">
        <v>106</v>
      </c>
      <c r="V9" s="171"/>
      <c r="W9" s="171"/>
      <c r="X9" s="177" t="s">
        <v>107</v>
      </c>
      <c r="Y9" s="171"/>
      <c r="Z9" s="171"/>
      <c r="AA9" s="177" t="s">
        <v>61</v>
      </c>
      <c r="AB9" s="171"/>
      <c r="AC9" s="171"/>
      <c r="AD9" s="177" t="s">
        <v>58</v>
      </c>
      <c r="AE9" s="171"/>
      <c r="AF9" s="171"/>
      <c r="AG9" s="160"/>
    </row>
    <row r="10" spans="1:33" s="173" customFormat="1" ht="21" hidden="1" customHeight="1" x14ac:dyDescent="0.2">
      <c r="A10" s="157"/>
      <c r="B10" s="157"/>
      <c r="C10" s="174"/>
      <c r="D10" s="195"/>
      <c r="E10" s="195"/>
      <c r="F10" s="195"/>
      <c r="G10" s="79"/>
      <c r="H10" s="79"/>
      <c r="I10" s="79"/>
      <c r="J10" s="79"/>
      <c r="K10" s="79"/>
      <c r="L10" s="79"/>
      <c r="M10" s="79"/>
      <c r="N10" s="170"/>
      <c r="O10" s="177"/>
      <c r="P10" s="83"/>
      <c r="Q10" s="83"/>
      <c r="R10" s="177"/>
      <c r="S10" s="83"/>
      <c r="T10" s="83"/>
      <c r="U10" s="177"/>
      <c r="V10" s="83"/>
      <c r="W10" s="83"/>
      <c r="X10" s="177"/>
      <c r="Y10" s="83"/>
      <c r="Z10" s="83"/>
      <c r="AA10" s="177"/>
      <c r="AB10" s="83"/>
      <c r="AC10" s="83"/>
      <c r="AD10" s="177"/>
      <c r="AE10" s="83"/>
      <c r="AF10" s="83"/>
      <c r="AG10" s="160"/>
    </row>
    <row r="11" spans="1:33" s="173" customFormat="1" ht="21" hidden="1" customHeight="1" x14ac:dyDescent="0.2">
      <c r="A11" s="157"/>
      <c r="B11" s="157"/>
      <c r="C11" s="174"/>
      <c r="D11" s="195"/>
      <c r="E11" s="195"/>
      <c r="F11" s="195"/>
      <c r="G11" s="170"/>
      <c r="H11" s="170"/>
      <c r="I11" s="79"/>
      <c r="J11" s="79"/>
      <c r="K11" s="79"/>
      <c r="L11" s="79"/>
      <c r="M11" s="79"/>
      <c r="N11" s="170"/>
      <c r="O11" s="177"/>
      <c r="P11" s="83"/>
      <c r="Q11" s="83"/>
      <c r="R11" s="177"/>
      <c r="S11" s="83"/>
      <c r="T11" s="83"/>
      <c r="U11" s="177"/>
      <c r="V11" s="83"/>
      <c r="W11" s="83"/>
      <c r="X11" s="177"/>
      <c r="Y11" s="83"/>
      <c r="Z11" s="83"/>
      <c r="AA11" s="177"/>
      <c r="AB11" s="83"/>
      <c r="AC11" s="83"/>
      <c r="AD11" s="177"/>
      <c r="AE11" s="83"/>
      <c r="AF11" s="83"/>
      <c r="AG11" s="160"/>
    </row>
    <row r="12" spans="1:33" ht="21" hidden="1" customHeight="1" x14ac:dyDescent="0.2">
      <c r="B12" s="157"/>
      <c r="C12" s="166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1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54"/>
    </row>
    <row r="13" spans="1:33" ht="21" hidden="1" customHeight="1" x14ac:dyDescent="0.2">
      <c r="B13" s="157"/>
      <c r="C13" s="166"/>
      <c r="D13" s="80"/>
      <c r="E13" s="80"/>
      <c r="F13" s="80"/>
      <c r="G13" s="72" t="s">
        <v>81</v>
      </c>
      <c r="H13" s="72" t="s">
        <v>80</v>
      </c>
      <c r="I13" s="177" t="s">
        <v>79</v>
      </c>
      <c r="J13" s="72" t="s">
        <v>78</v>
      </c>
      <c r="K13" s="72" t="s">
        <v>77</v>
      </c>
      <c r="L13" s="177" t="s">
        <v>76</v>
      </c>
      <c r="M13" s="177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54"/>
    </row>
    <row r="14" spans="1:33" ht="15" customHeight="1" x14ac:dyDescent="0.2">
      <c r="B14" s="157"/>
      <c r="C14" s="166"/>
      <c r="D14" s="353" t="s">
        <v>198</v>
      </c>
      <c r="E14" s="354"/>
      <c r="F14" s="355"/>
      <c r="G14" s="181" t="s">
        <v>186</v>
      </c>
      <c r="H14" s="181" t="s">
        <v>57</v>
      </c>
      <c r="I14" s="181" t="s">
        <v>57</v>
      </c>
      <c r="J14" s="181" t="s">
        <v>57</v>
      </c>
      <c r="K14" s="181" t="s">
        <v>57</v>
      </c>
      <c r="L14" s="181" t="s">
        <v>58</v>
      </c>
      <c r="M14" s="181" t="s">
        <v>58</v>
      </c>
      <c r="N14" s="181" t="s">
        <v>199</v>
      </c>
      <c r="O14" s="272"/>
      <c r="P14" s="273"/>
      <c r="Q14" s="274"/>
      <c r="R14" s="272"/>
      <c r="S14" s="273"/>
      <c r="T14" s="274"/>
      <c r="U14" s="272"/>
      <c r="V14" s="273"/>
      <c r="W14" s="274"/>
      <c r="X14" s="272"/>
      <c r="Y14" s="273"/>
      <c r="Z14" s="274"/>
      <c r="AA14" s="272"/>
      <c r="AB14" s="273"/>
      <c r="AC14" s="274"/>
      <c r="AD14" s="275" t="str">
        <f>IF(OR(EXACT(O14,P14),EXACT(R14,S14),EXACT(U14,V14),EXACT(X14,Y14),EXACT(AA14,AB14),AND(P14="X",S14="X",V14="X",Y14="X",AB14="X"),OR(P14="M", S14="M",V14="M", Y14="M", AB14="M")),"",SUM(O14,R14,U14,X14,AA14))</f>
        <v/>
      </c>
      <c r="AE14" s="276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77"/>
      <c r="AG14" s="154"/>
    </row>
    <row r="15" spans="1:33" ht="15" customHeight="1" x14ac:dyDescent="0.2">
      <c r="B15" s="157"/>
      <c r="C15" s="166"/>
      <c r="D15" s="353" t="s">
        <v>200</v>
      </c>
      <c r="E15" s="354"/>
      <c r="F15" s="355"/>
      <c r="G15" s="181" t="s">
        <v>186</v>
      </c>
      <c r="H15" s="181" t="s">
        <v>57</v>
      </c>
      <c r="I15" s="181" t="s">
        <v>57</v>
      </c>
      <c r="J15" s="181" t="s">
        <v>57</v>
      </c>
      <c r="K15" s="181" t="s">
        <v>57</v>
      </c>
      <c r="L15" s="181" t="s">
        <v>58</v>
      </c>
      <c r="M15" s="181" t="s">
        <v>58</v>
      </c>
      <c r="N15" s="181" t="s">
        <v>201</v>
      </c>
      <c r="O15" s="272"/>
      <c r="P15" s="273"/>
      <c r="Q15" s="274"/>
      <c r="R15" s="272"/>
      <c r="S15" s="273"/>
      <c r="T15" s="274"/>
      <c r="U15" s="272"/>
      <c r="V15" s="273"/>
      <c r="W15" s="274"/>
      <c r="X15" s="272"/>
      <c r="Y15" s="273"/>
      <c r="Z15" s="274"/>
      <c r="AA15" s="272"/>
      <c r="AB15" s="273"/>
      <c r="AC15" s="274"/>
      <c r="AD15" s="275" t="str">
        <f t="shared" ref="AD15:AD16" si="0">IF(OR(EXACT(O15,P15),EXACT(R15,S15),EXACT(U15,V15),EXACT(X15,Y15),EXACT(AA15,AB15),AND(P15="X",S15="X",V15="X",Y15="X",AB15="X"),OR(P15="M", S15="M",V15="M", Y15="M", AB15="M")),"",SUM(O15,R15,U15,X15,AA15))</f>
        <v/>
      </c>
      <c r="AE15" s="276" t="str">
        <f t="shared" ref="AE15:AE16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77"/>
      <c r="AG15" s="154"/>
    </row>
    <row r="16" spans="1:33" ht="15" customHeight="1" x14ac:dyDescent="0.2">
      <c r="B16" s="157"/>
      <c r="C16" s="166"/>
      <c r="D16" s="353" t="s">
        <v>1</v>
      </c>
      <c r="E16" s="354"/>
      <c r="F16" s="355"/>
      <c r="G16" s="181" t="s">
        <v>186</v>
      </c>
      <c r="H16" s="181" t="s">
        <v>57</v>
      </c>
      <c r="I16" s="181" t="s">
        <v>57</v>
      </c>
      <c r="J16" s="181" t="s">
        <v>57</v>
      </c>
      <c r="K16" s="181" t="s">
        <v>57</v>
      </c>
      <c r="L16" s="181" t="s">
        <v>58</v>
      </c>
      <c r="M16" s="181" t="s">
        <v>58</v>
      </c>
      <c r="N16" s="181" t="s">
        <v>61</v>
      </c>
      <c r="O16" s="272"/>
      <c r="P16" s="273"/>
      <c r="Q16" s="274"/>
      <c r="R16" s="272"/>
      <c r="S16" s="273"/>
      <c r="T16" s="274"/>
      <c r="U16" s="272"/>
      <c r="V16" s="273"/>
      <c r="W16" s="274"/>
      <c r="X16" s="272"/>
      <c r="Y16" s="273"/>
      <c r="Z16" s="274"/>
      <c r="AA16" s="272"/>
      <c r="AB16" s="273"/>
      <c r="AC16" s="274"/>
      <c r="AD16" s="275" t="str">
        <f t="shared" si="0"/>
        <v/>
      </c>
      <c r="AE16" s="276" t="str">
        <f t="shared" si="1"/>
        <v/>
      </c>
      <c r="AF16" s="277"/>
      <c r="AG16" s="154"/>
    </row>
    <row r="17" spans="2:33" ht="15" customHeight="1" x14ac:dyDescent="0.2">
      <c r="B17" s="157"/>
      <c r="C17" s="166"/>
      <c r="D17" s="359" t="s">
        <v>185</v>
      </c>
      <c r="E17" s="360"/>
      <c r="F17" s="361"/>
      <c r="G17" s="181" t="s">
        <v>186</v>
      </c>
      <c r="H17" s="181" t="s">
        <v>57</v>
      </c>
      <c r="I17" s="181" t="s">
        <v>57</v>
      </c>
      <c r="J17" s="181" t="s">
        <v>57</v>
      </c>
      <c r="K17" s="181" t="s">
        <v>57</v>
      </c>
      <c r="L17" s="181" t="s">
        <v>58</v>
      </c>
      <c r="M17" s="181" t="s">
        <v>58</v>
      </c>
      <c r="N17" s="181" t="s">
        <v>58</v>
      </c>
      <c r="O17" s="275" t="str">
        <f>IF(OR(SUMPRODUCT(--(O14:O16=""),--(P14:P16=""))&gt;0,COUNTIF(P14:P16,"M")&gt;0, COUNTIF(P14:P16,"X")=3),"",SUM(O14:O16))</f>
        <v/>
      </c>
      <c r="P17" s="276" t="str">
        <f>IF(AND(COUNTIF(P14:P16,"X")=3,SUM(O14:O16)=0,ISNUMBER(O17)),"",IF(COUNTIF(P14:P16,"M")&gt;0,"M", IF(AND(COUNTIF(P14:P16,P14)=3,OR(P14="X",P14="W",P14="Z")),UPPER(P14),"")))</f>
        <v/>
      </c>
      <c r="Q17" s="277"/>
      <c r="R17" s="275" t="str">
        <f t="shared" ref="R17" si="2">IF(OR(SUMPRODUCT(--(R14:R16=""),--(S14:S16=""))&gt;0,COUNTIF(S14:S16,"M")&gt;0, COUNTIF(S14:S16,"X")=3),"",SUM(R14:R16))</f>
        <v/>
      </c>
      <c r="S17" s="276" t="str">
        <f t="shared" ref="S17" si="3">IF(AND(COUNTIF(S14:S16,"X")=3,SUM(R14:R16)=0,ISNUMBER(R17)),"",IF(COUNTIF(S14:S16,"M")&gt;0,"M", IF(AND(COUNTIF(S14:S16,S14)=3,OR(S14="X",S14="W",S14="Z")),UPPER(S14),"")))</f>
        <v/>
      </c>
      <c r="T17" s="277"/>
      <c r="U17" s="275" t="str">
        <f t="shared" ref="U17" si="4">IF(OR(SUMPRODUCT(--(U14:U16=""),--(V14:V16=""))&gt;0,COUNTIF(V14:V16,"M")&gt;0, COUNTIF(V14:V16,"X")=3),"",SUM(U14:U16))</f>
        <v/>
      </c>
      <c r="V17" s="276" t="str">
        <f t="shared" ref="V17" si="5">IF(AND(COUNTIF(V14:V16,"X")=3,SUM(U14:U16)=0,ISNUMBER(U17)),"",IF(COUNTIF(V14:V16,"M")&gt;0,"M", IF(AND(COUNTIF(V14:V16,V14)=3,OR(V14="X",V14="W",V14="Z")),UPPER(V14),"")))</f>
        <v/>
      </c>
      <c r="W17" s="277"/>
      <c r="X17" s="275" t="str">
        <f t="shared" ref="X17" si="6">IF(OR(SUMPRODUCT(--(X14:X16=""),--(Y14:Y16=""))&gt;0,COUNTIF(Y14:Y16,"M")&gt;0, COUNTIF(Y14:Y16,"X")=3),"",SUM(X14:X16))</f>
        <v/>
      </c>
      <c r="Y17" s="276" t="str">
        <f t="shared" ref="Y17" si="7">IF(AND(COUNTIF(Y14:Y16,"X")=3,SUM(X14:X16)=0,ISNUMBER(X17)),"",IF(COUNTIF(Y14:Y16,"M")&gt;0,"M", IF(AND(COUNTIF(Y14:Y16,Y14)=3,OR(Y14="X",Y14="W",Y14="Z")),UPPER(Y14),"")))</f>
        <v/>
      </c>
      <c r="Z17" s="277"/>
      <c r="AA17" s="275" t="str">
        <f t="shared" ref="AA17" si="8">IF(OR(SUMPRODUCT(--(AA14:AA16=""),--(AB14:AB16=""))&gt;0,COUNTIF(AB14:AB16,"M")&gt;0, COUNTIF(AB14:AB16,"X")=3),"",SUM(AA14:AA16))</f>
        <v/>
      </c>
      <c r="AB17" s="276" t="str">
        <f t="shared" ref="AB17" si="9">IF(AND(COUNTIF(AB14:AB16,"X")=3,SUM(AA14:AA16)=0,ISNUMBER(AA17)),"",IF(COUNTIF(AB14:AB16,"M")&gt;0,"M", IF(AND(COUNTIF(AB14:AB16,AB14)=3,OR(AB14="X",AB14="W",AB14="Z")),UPPER(AB14),"")))</f>
        <v/>
      </c>
      <c r="AC17" s="277"/>
      <c r="AD17" s="275" t="str">
        <f t="shared" ref="AD17" si="10">IF(OR(SUMPRODUCT(--(AD14:AD16=""),--(AE14:AE16=""))&gt;0,COUNTIF(AE14:AE16,"M")&gt;0, COUNTIF(AE14:AE16,"X")=3),"",SUM(AD14:AD16))</f>
        <v/>
      </c>
      <c r="AE17" s="276" t="str">
        <f t="shared" ref="AE17" si="11">IF(AND(COUNTIF(AE14:AE16,"X")=3,SUM(AD14:AD16)=0,ISNUMBER(AD17)),"",IF(COUNTIF(AE14:AE16,"M")&gt;0,"M", IF(AND(COUNTIF(AE14:AE16,AE14)=3,OR(AE14="X",AE14="W",AE14="Z")),UPPER(AE14),"")))</f>
        <v/>
      </c>
      <c r="AF17" s="277"/>
      <c r="AG17" s="154"/>
    </row>
    <row r="18" spans="2:33" x14ac:dyDescent="0.2">
      <c r="B18" s="157"/>
      <c r="C18" s="154"/>
      <c r="D18" s="154"/>
      <c r="E18" s="154"/>
      <c r="F18" s="154"/>
      <c r="G18" s="188"/>
      <c r="H18" s="188"/>
      <c r="I18" s="188"/>
      <c r="J18" s="188"/>
      <c r="K18" s="188"/>
      <c r="L18" s="188"/>
      <c r="M18" s="188"/>
      <c r="N18" s="188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</row>
    <row r="19" spans="2:33" x14ac:dyDescent="0.2">
      <c r="B19" s="157"/>
      <c r="C19" s="154"/>
      <c r="D19" s="154"/>
      <c r="E19" s="154"/>
      <c r="F19" s="154"/>
      <c r="G19" s="188"/>
      <c r="H19" s="188"/>
      <c r="I19" s="188"/>
      <c r="J19" s="188"/>
      <c r="K19" s="188"/>
      <c r="L19" s="188"/>
      <c r="M19" s="188"/>
      <c r="N19" s="188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</row>
    <row r="20" spans="2:33" x14ac:dyDescent="0.2">
      <c r="B20" s="157"/>
      <c r="C20" s="154"/>
      <c r="D20" s="154"/>
      <c r="E20" s="154"/>
      <c r="F20" s="154"/>
      <c r="G20" s="188"/>
      <c r="H20" s="188"/>
      <c r="I20" s="188"/>
      <c r="J20" s="188"/>
      <c r="K20" s="188"/>
      <c r="L20" s="188"/>
      <c r="M20" s="188"/>
      <c r="N20" s="188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</row>
    <row r="21" spans="2:33" x14ac:dyDescent="0.2">
      <c r="B21" s="157"/>
    </row>
    <row r="22" spans="2:33" x14ac:dyDescent="0.2">
      <c r="B22" s="157"/>
      <c r="G22" s="157"/>
      <c r="H22" s="157"/>
      <c r="I22" s="157"/>
      <c r="J22" s="157"/>
      <c r="K22" s="157"/>
      <c r="L22" s="157"/>
      <c r="M22" s="157"/>
      <c r="N22" s="157"/>
    </row>
    <row r="23" spans="2:33" x14ac:dyDescent="0.2">
      <c r="B23" s="157"/>
      <c r="G23" s="157"/>
      <c r="H23" s="157"/>
      <c r="I23" s="157"/>
      <c r="J23" s="157"/>
      <c r="K23" s="157"/>
      <c r="L23" s="157"/>
      <c r="M23" s="157"/>
      <c r="N23" s="157"/>
    </row>
    <row r="24" spans="2:33" x14ac:dyDescent="0.2">
      <c r="B24" s="157"/>
      <c r="G24" s="157"/>
      <c r="H24" s="157"/>
      <c r="I24" s="157"/>
      <c r="J24" s="157"/>
      <c r="K24" s="157"/>
      <c r="L24" s="157"/>
      <c r="M24" s="157"/>
      <c r="N24" s="157"/>
    </row>
    <row r="25" spans="2:33" x14ac:dyDescent="0.2">
      <c r="B25" s="157"/>
      <c r="G25" s="157"/>
      <c r="H25" s="157"/>
      <c r="I25" s="157"/>
      <c r="J25" s="157"/>
      <c r="K25" s="157"/>
      <c r="L25" s="157"/>
      <c r="M25" s="157"/>
      <c r="N25" s="157"/>
    </row>
    <row r="26" spans="2:33" x14ac:dyDescent="0.2">
      <c r="B26" s="157"/>
      <c r="G26" s="157"/>
      <c r="H26" s="157"/>
      <c r="I26" s="157"/>
      <c r="J26" s="157"/>
      <c r="K26" s="157"/>
      <c r="L26" s="157"/>
      <c r="M26" s="157"/>
      <c r="N26" s="157"/>
    </row>
    <row r="27" spans="2:33" x14ac:dyDescent="0.2">
      <c r="B27" s="157"/>
      <c r="G27" s="157"/>
      <c r="H27" s="157"/>
      <c r="I27" s="157"/>
      <c r="J27" s="157"/>
      <c r="K27" s="157"/>
      <c r="L27" s="157"/>
      <c r="M27" s="157"/>
      <c r="N27" s="157"/>
    </row>
    <row r="28" spans="2:33" x14ac:dyDescent="0.2">
      <c r="B28" s="157"/>
      <c r="G28" s="157"/>
      <c r="H28" s="157"/>
      <c r="I28" s="157"/>
      <c r="J28" s="157"/>
      <c r="K28" s="157"/>
      <c r="L28" s="157"/>
      <c r="M28" s="157"/>
      <c r="N28" s="157"/>
    </row>
    <row r="29" spans="2:33" x14ac:dyDescent="0.2">
      <c r="B29" s="157"/>
      <c r="G29" s="157"/>
      <c r="H29" s="157"/>
      <c r="I29" s="157"/>
      <c r="J29" s="157"/>
      <c r="K29" s="157"/>
      <c r="L29" s="157"/>
      <c r="M29" s="157"/>
      <c r="N29" s="157"/>
    </row>
    <row r="30" spans="2:33" x14ac:dyDescent="0.2">
      <c r="B30" s="157"/>
      <c r="G30" s="157"/>
      <c r="H30" s="157"/>
      <c r="I30" s="157"/>
      <c r="J30" s="157"/>
      <c r="K30" s="157"/>
      <c r="L30" s="157"/>
      <c r="M30" s="157"/>
      <c r="N30" s="157"/>
    </row>
    <row r="31" spans="2:33" x14ac:dyDescent="0.2">
      <c r="B31" s="157"/>
      <c r="G31" s="157"/>
      <c r="H31" s="157"/>
      <c r="I31" s="157"/>
      <c r="J31" s="157"/>
      <c r="K31" s="157"/>
      <c r="L31" s="157"/>
      <c r="M31" s="157"/>
      <c r="N31" s="157"/>
    </row>
    <row r="32" spans="2:33" x14ac:dyDescent="0.2">
      <c r="B32" s="157"/>
      <c r="G32" s="157"/>
      <c r="H32" s="157"/>
      <c r="I32" s="157"/>
      <c r="J32" s="157"/>
      <c r="K32" s="157"/>
      <c r="L32" s="157"/>
      <c r="M32" s="157"/>
      <c r="N32" s="157"/>
    </row>
    <row r="33" spans="2:2" x14ac:dyDescent="0.2">
      <c r="B33" s="157"/>
    </row>
    <row r="34" spans="2:2" x14ac:dyDescent="0.2">
      <c r="B34" s="157"/>
    </row>
    <row r="35" spans="2:2" x14ac:dyDescent="0.2">
      <c r="B35" s="157"/>
    </row>
    <row r="36" spans="2:2" x14ac:dyDescent="0.2">
      <c r="B36" s="157"/>
    </row>
    <row r="37" spans="2:2" x14ac:dyDescent="0.2">
      <c r="B37" s="157"/>
    </row>
    <row r="38" spans="2:2" x14ac:dyDescent="0.2">
      <c r="B38" s="157"/>
    </row>
    <row r="39" spans="2:2" x14ac:dyDescent="0.2">
      <c r="B39" s="157"/>
    </row>
    <row r="40" spans="2:2" x14ac:dyDescent="0.2">
      <c r="B40" s="157"/>
    </row>
    <row r="41" spans="2:2" x14ac:dyDescent="0.2">
      <c r="B41" s="157"/>
    </row>
    <row r="42" spans="2:2" x14ac:dyDescent="0.2">
      <c r="B42" s="157"/>
    </row>
    <row r="43" spans="2:2" x14ac:dyDescent="0.2">
      <c r="B43" s="157"/>
    </row>
  </sheetData>
  <sheetProtection algorithmName="SHA-512" hashValue="hFl0r0uLll/BZhkJZhc7V1+arHE1RZBYZaEE5dkLfYmxLpWxAep1BzXqCdV94PVREYz4V9gN71jDKQ26Llht/Q==" saltValue="h30lqvCdTivi7YnkqmcfXA==" spinCount="100000" sheet="1" objects="1" scenarios="1" selectLockedCells="1"/>
  <mergeCells count="11">
    <mergeCell ref="D14:F14"/>
    <mergeCell ref="D15:F15"/>
    <mergeCell ref="D16:F16"/>
    <mergeCell ref="D17:F17"/>
    <mergeCell ref="O6:AF6"/>
    <mergeCell ref="O7:Q7"/>
    <mergeCell ref="R7:T7"/>
    <mergeCell ref="U7:W7"/>
    <mergeCell ref="X7:Z7"/>
    <mergeCell ref="AA7:AC7"/>
    <mergeCell ref="AD7:AF7"/>
  </mergeCells>
  <conditionalFormatting sqref="O14:O17 R14:R17 U14:U17 X14:X17 AA14:AA17 AD14:AD17">
    <cfRule type="expression" dxfId="32" priority="3">
      <formula xml:space="preserve"> OR(AND(O14=0,O14&lt;&gt;"",P14&lt;&gt;"Z",P14&lt;&gt;""),AND(O14&gt;0,O14&lt;&gt;"",P14&lt;&gt;"W",P14&lt;&gt;""),AND(O14="", P14="W"))</formula>
    </cfRule>
  </conditionalFormatting>
  <conditionalFormatting sqref="P14:P17 S14:S17 V14:V17 Y14:Y17 AB14:AB17 AE14:AE17">
    <cfRule type="expression" dxfId="31" priority="2">
      <formula xml:space="preserve"> OR(AND(O14=0,O14&lt;&gt;"",P14&lt;&gt;"Z",P14&lt;&gt;""),AND(O14&gt;0,O14&lt;&gt;"",P14&lt;&gt;"W",P14&lt;&gt;""),AND(O14="", P14="W"))</formula>
    </cfRule>
  </conditionalFormatting>
  <conditionalFormatting sqref="Q14:Q17 T14:T17 W14:W17 Z14:Z17 AC14:AC17 AF14:AF17">
    <cfRule type="expression" dxfId="30" priority="1">
      <formula xml:space="preserve"> AND(OR(P14="X",P14="W"),Q14="")</formula>
    </cfRule>
  </conditionalFormatting>
  <conditionalFormatting sqref="AD17 O17 R17 U17 X17 AA17">
    <cfRule type="expression" dxfId="29" priority="4">
      <formula>OR(COUNTIF(P14:P16,"M")=3, COUNTIF(P14:P16,"X")=3)</formula>
    </cfRule>
    <cfRule type="expression" dxfId="28" priority="5">
      <formula>IF(OR(SUMPRODUCT(--(O14:O16=""),--(P14:P16=""))&gt;0,COUNTIF(P14:P16,"M")&gt;0, COUNTIF(P14:P16,"X")=3),"",SUM(O14:O16)) &lt;&gt; O17</formula>
    </cfRule>
  </conditionalFormatting>
  <conditionalFormatting sqref="AE17 P17 S17 V17 Y17 AB17">
    <cfRule type="expression" dxfId="27" priority="6">
      <formula>OR(COUNTIF(P14:P16,"M")=3, COUNTIF(P14:P16,"X")=3)</formula>
    </cfRule>
    <cfRule type="expression" dxfId="26" priority="7">
      <formula>IF(AND(COUNTIF(P14:P16,"X")=3,SUM(O14:O16)=0,ISNUMBER(O17)),"",IF(COUNTIF(P14:P16,"M")&gt;0,"M", IF(AND(COUNTIF(P14:P16,P14)=3,OR(P14="X",P14="W",P14="Z")),UPPER(P14),""))) &lt;&gt; P17</formula>
    </cfRule>
  </conditionalFormatting>
  <conditionalFormatting sqref="AD14:AD16">
    <cfRule type="expression" dxfId="25" priority="8">
      <formula>OR(AND(P14="X",S14="X",V14="X",Y14="X",AB14="X"),AND(P14="M", S14="M",V14="M", Y14="M", AB14="M"))</formula>
    </cfRule>
  </conditionalFormatting>
  <conditionalFormatting sqref="AD14:AD16">
    <cfRule type="expression" dxfId="24" priority="9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6">
    <cfRule type="expression" dxfId="23" priority="10">
      <formula>OR(AND(P14="X",S14="X",V14="X",Y14="X",AB14="X"),AND(P14="M", S14="M",V14="M", Y14="M", AB14="M"))</formula>
    </cfRule>
  </conditionalFormatting>
  <conditionalFormatting sqref="AE14:AE16">
    <cfRule type="expression" dxfId="22" priority="11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17 S14:S17 V14:V17 Y14:Y17 AB14:AB17 AE14:AE17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17 T14:T17 W14:W17 Z14:Z17 AC14:AC17 AF14:AF17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17 R14:R17 U14:U17 X14:X17 AA14:AA17 AD14:AD17">
      <formula1>0</formula1>
    </dataValidation>
    <dataValidation allowBlank="1" showInputMessage="1" showErrorMessage="1" sqref="O6 E1:E4 E6:E1048576 F1:N1048576 O18:AF1048576 O1:AF5 O7:AF13 AG1:XFD1048576 A1:D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landscape" horizontalDpi="1200" verticalDpi="1200" r:id="rId1"/>
  <headerFooter>
    <oddFooter>&amp;CPage &amp;P of &amp;N
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4"/>
  <sheetViews>
    <sheetView rightToLeft="1" topLeftCell="C1" zoomScaleNormal="100" workbookViewId="0">
      <selection activeCell="D55" sqref="D55:S58"/>
    </sheetView>
  </sheetViews>
  <sheetFormatPr defaultColWidth="8" defaultRowHeight="14.25" x14ac:dyDescent="0.2"/>
  <cols>
    <col min="1" max="1" width="0" style="157" hidden="1" customWidth="1"/>
    <col min="2" max="2" width="0" style="183" hidden="1" customWidth="1"/>
    <col min="3" max="3" width="5.75" style="157" customWidth="1"/>
    <col min="4" max="4" width="19.125" style="157" customWidth="1"/>
    <col min="5" max="5" width="13.125" style="157" customWidth="1"/>
    <col min="6" max="6" width="15.625" style="157" customWidth="1"/>
    <col min="7" max="14" width="0" style="182" hidden="1" customWidth="1"/>
    <col min="15" max="15" width="12.75" style="157" customWidth="1"/>
    <col min="16" max="16" width="2.75" style="157" customWidth="1"/>
    <col min="17" max="17" width="5.75" style="157" customWidth="1"/>
    <col min="18" max="18" width="12.75" style="157" customWidth="1"/>
    <col min="19" max="19" width="2.75" style="157" customWidth="1"/>
    <col min="20" max="20" width="5.75" style="157" customWidth="1"/>
    <col min="21" max="21" width="12.75" style="157" customWidth="1"/>
    <col min="22" max="22" width="2.75" style="157" customWidth="1"/>
    <col min="23" max="23" width="5.75" style="157" customWidth="1"/>
    <col min="24" max="24" width="12.75" style="157" customWidth="1"/>
    <col min="25" max="25" width="2.75" style="157" customWidth="1"/>
    <col min="26" max="26" width="5.75" style="157" customWidth="1"/>
    <col min="27" max="27" width="12.75" style="157" customWidth="1"/>
    <col min="28" max="28" width="2.75" style="157" customWidth="1"/>
    <col min="29" max="29" width="5.75" style="157" customWidth="1"/>
    <col min="30" max="30" width="12.75" style="157" customWidth="1"/>
    <col min="31" max="31" width="2.75" style="157" customWidth="1"/>
    <col min="32" max="33" width="5.75" style="157" customWidth="1"/>
    <col min="34" max="16384" width="8" style="157"/>
  </cols>
  <sheetData>
    <row r="1" spans="1:33" ht="34.5" customHeight="1" x14ac:dyDescent="0.2">
      <c r="A1" s="153" t="s">
        <v>98</v>
      </c>
      <c r="B1" s="102" t="s">
        <v>97</v>
      </c>
      <c r="C1" s="154"/>
      <c r="D1" s="155" t="s">
        <v>181</v>
      </c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4"/>
    </row>
    <row r="2" spans="1:33" ht="9" customHeight="1" x14ac:dyDescent="0.2">
      <c r="A2" s="153" t="s">
        <v>95</v>
      </c>
      <c r="B2" s="158" t="s">
        <v>61</v>
      </c>
      <c r="C2" s="15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4"/>
    </row>
    <row r="3" spans="1:33" ht="20.25" x14ac:dyDescent="0.2">
      <c r="A3" s="107" t="s">
        <v>80</v>
      </c>
      <c r="B3" s="102" t="s">
        <v>57</v>
      </c>
      <c r="C3" s="154"/>
      <c r="D3" s="162" t="s">
        <v>202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</row>
    <row r="4" spans="1:33" ht="7.5" customHeight="1" thickBot="1" x14ac:dyDescent="0.25">
      <c r="A4" s="153" t="s">
        <v>94</v>
      </c>
      <c r="B4" s="102" t="s">
        <v>57</v>
      </c>
      <c r="C4" s="154"/>
      <c r="D4" s="166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54"/>
    </row>
    <row r="5" spans="1:33" ht="15" customHeight="1" thickBot="1" x14ac:dyDescent="0.25">
      <c r="A5" s="153" t="s">
        <v>92</v>
      </c>
      <c r="B5" s="102" t="s">
        <v>57</v>
      </c>
      <c r="C5" s="154"/>
      <c r="D5" s="164" t="s">
        <v>90</v>
      </c>
      <c r="E5" s="271">
        <v>2014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54"/>
    </row>
    <row r="6" spans="1:33" ht="15.75" customHeight="1" x14ac:dyDescent="0.2">
      <c r="A6" s="153" t="s">
        <v>91</v>
      </c>
      <c r="B6" s="102" t="s">
        <v>57</v>
      </c>
      <c r="C6" s="166"/>
      <c r="D6" s="166"/>
      <c r="E6" s="166"/>
      <c r="F6" s="163"/>
      <c r="G6" s="163"/>
      <c r="H6" s="163"/>
      <c r="I6" s="163"/>
      <c r="J6" s="163"/>
      <c r="K6" s="163"/>
      <c r="L6" s="163"/>
      <c r="M6" s="163"/>
      <c r="N6" s="163"/>
      <c r="O6" s="344" t="s">
        <v>100</v>
      </c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6"/>
      <c r="AG6" s="154"/>
    </row>
    <row r="7" spans="1:33" ht="27.75" customHeight="1" x14ac:dyDescent="0.2">
      <c r="A7" s="153" t="s">
        <v>89</v>
      </c>
      <c r="B7" s="102" t="s">
        <v>57</v>
      </c>
      <c r="C7" s="166"/>
      <c r="D7" s="167"/>
      <c r="E7" s="167"/>
      <c r="F7" s="167"/>
      <c r="G7" s="168"/>
      <c r="H7" s="168"/>
      <c r="I7" s="168"/>
      <c r="J7" s="168"/>
      <c r="K7" s="168"/>
      <c r="L7" s="168"/>
      <c r="M7" s="168"/>
      <c r="N7" s="168"/>
      <c r="O7" s="347" t="s">
        <v>101</v>
      </c>
      <c r="P7" s="348"/>
      <c r="Q7" s="349"/>
      <c r="R7" s="344" t="s">
        <v>6</v>
      </c>
      <c r="S7" s="345"/>
      <c r="T7" s="346"/>
      <c r="U7" s="344" t="s">
        <v>7</v>
      </c>
      <c r="V7" s="345"/>
      <c r="W7" s="346"/>
      <c r="X7" s="344" t="s">
        <v>102</v>
      </c>
      <c r="Y7" s="345"/>
      <c r="Z7" s="346"/>
      <c r="AA7" s="344" t="s">
        <v>1</v>
      </c>
      <c r="AB7" s="345"/>
      <c r="AC7" s="346"/>
      <c r="AD7" s="362" t="s">
        <v>67</v>
      </c>
      <c r="AE7" s="362"/>
      <c r="AF7" s="362"/>
      <c r="AG7" s="154"/>
    </row>
    <row r="8" spans="1:33" ht="21" hidden="1" customHeight="1" x14ac:dyDescent="0.2">
      <c r="A8" s="153" t="s">
        <v>88</v>
      </c>
      <c r="B8" s="102" t="s">
        <v>57</v>
      </c>
      <c r="C8" s="166"/>
      <c r="D8" s="167"/>
      <c r="E8" s="167"/>
      <c r="F8" s="167"/>
      <c r="G8" s="169"/>
      <c r="H8" s="169"/>
      <c r="I8" s="169"/>
      <c r="J8" s="169"/>
      <c r="K8" s="169"/>
      <c r="L8" s="169"/>
      <c r="M8" s="169"/>
      <c r="N8" s="170" t="s">
        <v>85</v>
      </c>
      <c r="O8" s="171">
        <f>$E$5</f>
        <v>2014</v>
      </c>
      <c r="P8" s="172"/>
      <c r="Q8" s="172"/>
      <c r="R8" s="171">
        <f>$E$5</f>
        <v>2014</v>
      </c>
      <c r="S8" s="172"/>
      <c r="T8" s="172"/>
      <c r="U8" s="171">
        <f>$E$5</f>
        <v>2014</v>
      </c>
      <c r="V8" s="172"/>
      <c r="W8" s="172"/>
      <c r="X8" s="171">
        <f>$E$5</f>
        <v>2014</v>
      </c>
      <c r="Y8" s="172"/>
      <c r="Z8" s="172"/>
      <c r="AA8" s="171">
        <f>$E$5</f>
        <v>2014</v>
      </c>
      <c r="AB8" s="172"/>
      <c r="AC8" s="172"/>
      <c r="AD8" s="171">
        <f>$E$5</f>
        <v>2014</v>
      </c>
      <c r="AE8" s="172"/>
      <c r="AF8" s="172"/>
      <c r="AG8" s="154"/>
    </row>
    <row r="9" spans="1:33" s="173" customFormat="1" ht="21" hidden="1" customHeight="1" x14ac:dyDescent="0.2">
      <c r="A9" s="107" t="s">
        <v>84</v>
      </c>
      <c r="B9" s="102" t="s">
        <v>203</v>
      </c>
      <c r="C9" s="174"/>
      <c r="D9" s="195"/>
      <c r="E9" s="195"/>
      <c r="F9" s="195"/>
      <c r="G9" s="175"/>
      <c r="H9" s="175"/>
      <c r="I9" s="175"/>
      <c r="J9" s="175"/>
      <c r="K9" s="175"/>
      <c r="L9" s="175"/>
      <c r="M9" s="175"/>
      <c r="N9" s="170" t="s">
        <v>82</v>
      </c>
      <c r="O9" s="177" t="s">
        <v>104</v>
      </c>
      <c r="P9" s="171"/>
      <c r="Q9" s="171"/>
      <c r="R9" s="177" t="s">
        <v>105</v>
      </c>
      <c r="S9" s="171"/>
      <c r="T9" s="171"/>
      <c r="U9" s="177" t="s">
        <v>106</v>
      </c>
      <c r="V9" s="171"/>
      <c r="W9" s="171"/>
      <c r="X9" s="177" t="s">
        <v>107</v>
      </c>
      <c r="Y9" s="171"/>
      <c r="Z9" s="171"/>
      <c r="AA9" s="177" t="s">
        <v>61</v>
      </c>
      <c r="AB9" s="171"/>
      <c r="AC9" s="171"/>
      <c r="AD9" s="177" t="s">
        <v>58</v>
      </c>
      <c r="AE9" s="171"/>
      <c r="AF9" s="171"/>
      <c r="AG9" s="160"/>
    </row>
    <row r="10" spans="1:33" s="173" customFormat="1" ht="21" hidden="1" customHeight="1" x14ac:dyDescent="0.2">
      <c r="A10" s="157"/>
      <c r="B10" s="157"/>
      <c r="C10" s="174"/>
      <c r="D10" s="195"/>
      <c r="E10" s="195"/>
      <c r="F10" s="195"/>
      <c r="G10" s="79"/>
      <c r="H10" s="79"/>
      <c r="I10" s="79"/>
      <c r="J10" s="79"/>
      <c r="K10" s="79"/>
      <c r="L10" s="79"/>
      <c r="M10" s="79"/>
      <c r="N10" s="170"/>
      <c r="O10" s="177"/>
      <c r="P10" s="83"/>
      <c r="Q10" s="83"/>
      <c r="R10" s="177"/>
      <c r="S10" s="83"/>
      <c r="T10" s="83"/>
      <c r="U10" s="177"/>
      <c r="V10" s="83"/>
      <c r="W10" s="83"/>
      <c r="X10" s="177"/>
      <c r="Y10" s="83"/>
      <c r="Z10" s="83"/>
      <c r="AA10" s="177"/>
      <c r="AB10" s="83"/>
      <c r="AC10" s="83"/>
      <c r="AD10" s="177"/>
      <c r="AE10" s="83"/>
      <c r="AF10" s="83"/>
      <c r="AG10" s="160"/>
    </row>
    <row r="11" spans="1:33" s="173" customFormat="1" ht="21" hidden="1" customHeight="1" x14ac:dyDescent="0.2">
      <c r="A11" s="157"/>
      <c r="B11" s="157"/>
      <c r="C11" s="174"/>
      <c r="D11" s="195"/>
      <c r="E11" s="195"/>
      <c r="F11" s="195"/>
      <c r="G11" s="170"/>
      <c r="H11" s="170"/>
      <c r="I11" s="79"/>
      <c r="J11" s="79"/>
      <c r="K11" s="79"/>
      <c r="L11" s="79"/>
      <c r="M11" s="79"/>
      <c r="N11" s="170"/>
      <c r="O11" s="177"/>
      <c r="P11" s="83"/>
      <c r="Q11" s="83"/>
      <c r="R11" s="177"/>
      <c r="S11" s="83"/>
      <c r="T11" s="83"/>
      <c r="U11" s="177"/>
      <c r="V11" s="83"/>
      <c r="W11" s="83"/>
      <c r="X11" s="177"/>
      <c r="Y11" s="83"/>
      <c r="Z11" s="83"/>
      <c r="AA11" s="177"/>
      <c r="AB11" s="83"/>
      <c r="AC11" s="83"/>
      <c r="AD11" s="177"/>
      <c r="AE11" s="83"/>
      <c r="AF11" s="83"/>
      <c r="AG11" s="160"/>
    </row>
    <row r="12" spans="1:33" ht="21" hidden="1" customHeight="1" x14ac:dyDescent="0.2">
      <c r="B12" s="157"/>
      <c r="C12" s="166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1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154"/>
    </row>
    <row r="13" spans="1:33" ht="12.75" hidden="1" customHeight="1" x14ac:dyDescent="0.2">
      <c r="B13" s="157"/>
      <c r="C13" s="166"/>
      <c r="D13" s="80"/>
      <c r="E13" s="80"/>
      <c r="F13" s="80"/>
      <c r="G13" s="72" t="s">
        <v>81</v>
      </c>
      <c r="H13" s="72" t="s">
        <v>80</v>
      </c>
      <c r="I13" s="177" t="s">
        <v>79</v>
      </c>
      <c r="J13" s="72" t="s">
        <v>78</v>
      </c>
      <c r="K13" s="72" t="s">
        <v>77</v>
      </c>
      <c r="L13" s="177" t="s">
        <v>76</v>
      </c>
      <c r="M13" s="177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154"/>
    </row>
    <row r="14" spans="1:33" ht="15" customHeight="1" x14ac:dyDescent="0.2">
      <c r="B14" s="157"/>
      <c r="C14" s="166"/>
      <c r="D14" s="363" t="s">
        <v>204</v>
      </c>
      <c r="E14" s="353" t="s">
        <v>205</v>
      </c>
      <c r="F14" s="355"/>
      <c r="G14" s="181" t="s">
        <v>186</v>
      </c>
      <c r="H14" s="181" t="s">
        <v>57</v>
      </c>
      <c r="I14" s="181" t="s">
        <v>57</v>
      </c>
      <c r="J14" s="181" t="s">
        <v>57</v>
      </c>
      <c r="K14" s="181" t="s">
        <v>57</v>
      </c>
      <c r="L14" s="181" t="s">
        <v>58</v>
      </c>
      <c r="M14" s="181" t="s">
        <v>206</v>
      </c>
      <c r="N14" s="181" t="s">
        <v>58</v>
      </c>
      <c r="O14" s="278"/>
      <c r="P14" s="273"/>
      <c r="Q14" s="274"/>
      <c r="R14" s="278"/>
      <c r="S14" s="279"/>
      <c r="T14" s="274"/>
      <c r="U14" s="278"/>
      <c r="V14" s="273"/>
      <c r="W14" s="274"/>
      <c r="X14" s="278"/>
      <c r="Y14" s="273"/>
      <c r="Z14" s="274"/>
      <c r="AA14" s="278"/>
      <c r="AB14" s="273"/>
      <c r="AC14" s="274"/>
      <c r="AD14" s="280" t="str">
        <f>IF(OR(EXACT(O14,P14),EXACT(R14,S14),EXACT(U14,V14),EXACT(X14,Y14),EXACT(AA14,AB14),AND(P14="X",S14="X",V14="X",Y14="X",AB14="X"),OR(P14="M", S14="M",V14="M", Y14="M", AB14="M")),"",SUM(O14,R14,U14,X14,AA14))</f>
        <v/>
      </c>
      <c r="AE14" s="276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77"/>
      <c r="AG14" s="154"/>
    </row>
    <row r="15" spans="1:33" ht="15" customHeight="1" x14ac:dyDescent="0.2">
      <c r="B15" s="157"/>
      <c r="C15" s="166"/>
      <c r="D15" s="364"/>
      <c r="E15" s="353" t="s">
        <v>207</v>
      </c>
      <c r="F15" s="355"/>
      <c r="G15" s="181" t="s">
        <v>186</v>
      </c>
      <c r="H15" s="181" t="s">
        <v>57</v>
      </c>
      <c r="I15" s="181" t="s">
        <v>57</v>
      </c>
      <c r="J15" s="181" t="s">
        <v>57</v>
      </c>
      <c r="K15" s="181" t="s">
        <v>57</v>
      </c>
      <c r="L15" s="181" t="s">
        <v>58</v>
      </c>
      <c r="M15" s="181" t="s">
        <v>208</v>
      </c>
      <c r="N15" s="181" t="s">
        <v>58</v>
      </c>
      <c r="O15" s="278"/>
      <c r="P15" s="273"/>
      <c r="Q15" s="274"/>
      <c r="R15" s="278"/>
      <c r="S15" s="279"/>
      <c r="T15" s="274"/>
      <c r="U15" s="278"/>
      <c r="V15" s="273"/>
      <c r="W15" s="274"/>
      <c r="X15" s="278"/>
      <c r="Y15" s="273"/>
      <c r="Z15" s="274"/>
      <c r="AA15" s="278"/>
      <c r="AB15" s="273"/>
      <c r="AC15" s="274"/>
      <c r="AD15" s="280" t="str">
        <f t="shared" ref="AD15:AD17" si="0">IF(OR(EXACT(O15,P15),EXACT(R15,S15),EXACT(U15,V15),EXACT(X15,Y15),EXACT(AA15,AB15),AND(P15="X",S15="X",V15="X",Y15="X",AB15="X"),OR(P15="M", S15="M",V15="M", Y15="M", AB15="M")),"",SUM(O15,R15,U15,X15,AA15))</f>
        <v/>
      </c>
      <c r="AE15" s="276" t="str">
        <f t="shared" ref="AE15:AE17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77"/>
      <c r="AG15" s="154"/>
    </row>
    <row r="16" spans="1:33" ht="15" customHeight="1" x14ac:dyDescent="0.2">
      <c r="B16" s="157"/>
      <c r="C16" s="166"/>
      <c r="D16" s="364"/>
      <c r="E16" s="353" t="s">
        <v>209</v>
      </c>
      <c r="F16" s="355"/>
      <c r="G16" s="181" t="s">
        <v>186</v>
      </c>
      <c r="H16" s="181" t="s">
        <v>57</v>
      </c>
      <c r="I16" s="181" t="s">
        <v>57</v>
      </c>
      <c r="J16" s="181" t="s">
        <v>57</v>
      </c>
      <c r="K16" s="181" t="s">
        <v>57</v>
      </c>
      <c r="L16" s="181" t="s">
        <v>58</v>
      </c>
      <c r="M16" s="181" t="s">
        <v>210</v>
      </c>
      <c r="N16" s="181" t="s">
        <v>58</v>
      </c>
      <c r="O16" s="278"/>
      <c r="P16" s="273"/>
      <c r="Q16" s="274"/>
      <c r="R16" s="278"/>
      <c r="S16" s="279"/>
      <c r="T16" s="274"/>
      <c r="U16" s="278"/>
      <c r="V16" s="273"/>
      <c r="W16" s="274"/>
      <c r="X16" s="278"/>
      <c r="Y16" s="273"/>
      <c r="Z16" s="274"/>
      <c r="AA16" s="278"/>
      <c r="AB16" s="273"/>
      <c r="AC16" s="274"/>
      <c r="AD16" s="280" t="str">
        <f t="shared" si="0"/>
        <v/>
      </c>
      <c r="AE16" s="276" t="str">
        <f t="shared" si="1"/>
        <v/>
      </c>
      <c r="AF16" s="277"/>
      <c r="AG16" s="154"/>
    </row>
    <row r="17" spans="2:33" ht="15" customHeight="1" x14ac:dyDescent="0.2">
      <c r="B17" s="157"/>
      <c r="C17" s="166"/>
      <c r="D17" s="364"/>
      <c r="E17" s="353" t="s">
        <v>1</v>
      </c>
      <c r="F17" s="355"/>
      <c r="G17" s="181" t="s">
        <v>186</v>
      </c>
      <c r="H17" s="181" t="s">
        <v>57</v>
      </c>
      <c r="I17" s="181" t="s">
        <v>57</v>
      </c>
      <c r="J17" s="181" t="s">
        <v>57</v>
      </c>
      <c r="K17" s="181" t="s">
        <v>57</v>
      </c>
      <c r="L17" s="181" t="s">
        <v>58</v>
      </c>
      <c r="M17" s="181" t="s">
        <v>61</v>
      </c>
      <c r="N17" s="181" t="s">
        <v>58</v>
      </c>
      <c r="O17" s="278"/>
      <c r="P17" s="273"/>
      <c r="Q17" s="274"/>
      <c r="R17" s="278"/>
      <c r="S17" s="279"/>
      <c r="T17" s="274"/>
      <c r="U17" s="278"/>
      <c r="V17" s="273"/>
      <c r="W17" s="274"/>
      <c r="X17" s="278"/>
      <c r="Y17" s="273"/>
      <c r="Z17" s="274"/>
      <c r="AA17" s="278"/>
      <c r="AB17" s="273"/>
      <c r="AC17" s="274"/>
      <c r="AD17" s="280" t="str">
        <f t="shared" si="0"/>
        <v/>
      </c>
      <c r="AE17" s="276" t="str">
        <f t="shared" si="1"/>
        <v/>
      </c>
      <c r="AF17" s="277"/>
      <c r="AG17" s="154"/>
    </row>
    <row r="18" spans="2:33" ht="15" customHeight="1" x14ac:dyDescent="0.2">
      <c r="B18" s="157"/>
      <c r="C18" s="166"/>
      <c r="D18" s="365"/>
      <c r="E18" s="366" t="s">
        <v>185</v>
      </c>
      <c r="F18" s="367"/>
      <c r="G18" s="181" t="s">
        <v>186</v>
      </c>
      <c r="H18" s="181" t="s">
        <v>57</v>
      </c>
      <c r="I18" s="181" t="s">
        <v>57</v>
      </c>
      <c r="J18" s="181" t="s">
        <v>57</v>
      </c>
      <c r="K18" s="181" t="s">
        <v>57</v>
      </c>
      <c r="L18" s="181" t="s">
        <v>58</v>
      </c>
      <c r="M18" s="181" t="s">
        <v>58</v>
      </c>
      <c r="N18" s="181" t="s">
        <v>58</v>
      </c>
      <c r="O18" s="280" t="str">
        <f>IF(OR(SUMPRODUCT(--(O14:O17=""),--(P14:P17=""))&gt;0,COUNTIF(P14:P17,"M")&gt;0, COUNTIF(P14:P17,"X")=4),"",SUM(O14:O17))</f>
        <v/>
      </c>
      <c r="P18" s="276" t="str">
        <f>IF(AND(COUNTIF(P14:P17,"X")=4,SUM(O14:O17)=0,ISNUMBER(O18)),"",IF(COUNTIF(P14:P17,"M")&gt;0,"M", IF(AND(COUNTIF(P14:P17,P14)=4,OR(P14="X",P14="W",P14="Z")),UPPER(P14),"")))</f>
        <v/>
      </c>
      <c r="Q18" s="277"/>
      <c r="R18" s="280" t="str">
        <f t="shared" ref="R18" si="2">IF(OR(SUMPRODUCT(--(R14:R17=""),--(S14:S17=""))&gt;0,COUNTIF(S14:S17,"M")&gt;0, COUNTIF(S14:S17,"X")=4),"",SUM(R14:R17))</f>
        <v/>
      </c>
      <c r="S18" s="276" t="str">
        <f t="shared" ref="S18" si="3">IF(AND(COUNTIF(S14:S17,"X")=4,SUM(R14:R17)=0,ISNUMBER(R18)),"",IF(COUNTIF(S14:S17,"M")&gt;0,"M", IF(AND(COUNTIF(S14:S17,S14)=4,OR(S14="X",S14="W",S14="Z")),UPPER(S14),"")))</f>
        <v/>
      </c>
      <c r="T18" s="277"/>
      <c r="U18" s="280" t="str">
        <f t="shared" ref="U18" si="4">IF(OR(SUMPRODUCT(--(U14:U17=""),--(V14:V17=""))&gt;0,COUNTIF(V14:V17,"M")&gt;0, COUNTIF(V14:V17,"X")=4),"",SUM(U14:U17))</f>
        <v/>
      </c>
      <c r="V18" s="276" t="str">
        <f t="shared" ref="V18" si="5">IF(AND(COUNTIF(V14:V17,"X")=4,SUM(U14:U17)=0,ISNUMBER(U18)),"",IF(COUNTIF(V14:V17,"M")&gt;0,"M", IF(AND(COUNTIF(V14:V17,V14)=4,OR(V14="X",V14="W",V14="Z")),UPPER(V14),"")))</f>
        <v/>
      </c>
      <c r="W18" s="277"/>
      <c r="X18" s="280" t="str">
        <f t="shared" ref="X18" si="6">IF(OR(SUMPRODUCT(--(X14:X17=""),--(Y14:Y17=""))&gt;0,COUNTIF(Y14:Y17,"M")&gt;0, COUNTIF(Y14:Y17,"X")=4),"",SUM(X14:X17))</f>
        <v/>
      </c>
      <c r="Y18" s="276" t="str">
        <f t="shared" ref="Y18" si="7">IF(AND(COUNTIF(Y14:Y17,"X")=4,SUM(X14:X17)=0,ISNUMBER(X18)),"",IF(COUNTIF(Y14:Y17,"M")&gt;0,"M", IF(AND(COUNTIF(Y14:Y17,Y14)=4,OR(Y14="X",Y14="W",Y14="Z")),UPPER(Y14),"")))</f>
        <v/>
      </c>
      <c r="Z18" s="277"/>
      <c r="AA18" s="280" t="str">
        <f t="shared" ref="AA18" si="8">IF(OR(SUMPRODUCT(--(AA14:AA17=""),--(AB14:AB17=""))&gt;0,COUNTIF(AB14:AB17,"M")&gt;0, COUNTIF(AB14:AB17,"X")=4),"",SUM(AA14:AA17))</f>
        <v/>
      </c>
      <c r="AB18" s="276" t="str">
        <f t="shared" ref="AB18" si="9">IF(AND(COUNTIF(AB14:AB17,"X")=4,SUM(AA14:AA17)=0,ISNUMBER(AA18)),"",IF(COUNTIF(AB14:AB17,"M")&gt;0,"M", IF(AND(COUNTIF(AB14:AB17,AB14)=4,OR(AB14="X",AB14="W",AB14="Z")),UPPER(AB14),"")))</f>
        <v/>
      </c>
      <c r="AC18" s="277"/>
      <c r="AD18" s="280" t="str">
        <f t="shared" ref="AD18" si="10">IF(OR(SUMPRODUCT(--(AD14:AD17=""),--(AE14:AE17=""))&gt;0,COUNTIF(AE14:AE17,"M")&gt;0, COUNTIF(AE14:AE17,"X")=4),"",SUM(AD14:AD17))</f>
        <v/>
      </c>
      <c r="AE18" s="276" t="str">
        <f t="shared" ref="AE18" si="11">IF(AND(COUNTIF(AE14:AE17,"X")=4,SUM(AD14:AD17)=0,ISNUMBER(AD18)),"",IF(COUNTIF(AE14:AE17,"M")&gt;0,"M", IF(AND(COUNTIF(AE14:AE17,AE14)=4,OR(AE14="X",AE14="W",AE14="Z")),UPPER(AE14),"")))</f>
        <v/>
      </c>
      <c r="AF18" s="277"/>
      <c r="AG18" s="154"/>
    </row>
    <row r="19" spans="2:33" x14ac:dyDescent="0.2">
      <c r="B19" s="157"/>
      <c r="C19" s="154"/>
      <c r="D19" s="154"/>
      <c r="E19" s="190"/>
      <c r="F19" s="190"/>
      <c r="G19" s="188"/>
      <c r="H19" s="188"/>
      <c r="I19" s="188"/>
      <c r="J19" s="188"/>
      <c r="K19" s="188"/>
      <c r="L19" s="188"/>
      <c r="M19" s="188"/>
      <c r="N19" s="188"/>
      <c r="O19" s="191"/>
      <c r="P19" s="154"/>
      <c r="Q19" s="154"/>
      <c r="R19" s="191"/>
      <c r="S19" s="154"/>
      <c r="T19" s="154"/>
      <c r="U19" s="191"/>
      <c r="V19" s="154"/>
      <c r="W19" s="154"/>
      <c r="X19" s="191"/>
      <c r="Y19" s="154"/>
      <c r="Z19" s="154"/>
      <c r="AA19" s="191"/>
      <c r="AB19" s="154"/>
      <c r="AC19" s="154"/>
      <c r="AD19" s="191"/>
      <c r="AE19" s="154"/>
      <c r="AF19" s="154"/>
      <c r="AG19" s="154"/>
    </row>
    <row r="20" spans="2:33" ht="15" customHeight="1" x14ac:dyDescent="0.2">
      <c r="B20" s="157"/>
      <c r="C20" s="166"/>
      <c r="D20" s="363" t="s">
        <v>211</v>
      </c>
      <c r="E20" s="353" t="s">
        <v>205</v>
      </c>
      <c r="F20" s="355"/>
      <c r="G20" s="181" t="s">
        <v>186</v>
      </c>
      <c r="H20" s="181" t="s">
        <v>57</v>
      </c>
      <c r="I20" s="181" t="s">
        <v>57</v>
      </c>
      <c r="J20" s="181" t="s">
        <v>57</v>
      </c>
      <c r="K20" s="181" t="s">
        <v>57</v>
      </c>
      <c r="L20" s="181" t="s">
        <v>58</v>
      </c>
      <c r="M20" s="181" t="s">
        <v>206</v>
      </c>
      <c r="N20" s="181" t="s">
        <v>199</v>
      </c>
      <c r="O20" s="278"/>
      <c r="P20" s="273"/>
      <c r="Q20" s="274"/>
      <c r="R20" s="278"/>
      <c r="S20" s="279"/>
      <c r="T20" s="274"/>
      <c r="U20" s="278"/>
      <c r="V20" s="273"/>
      <c r="W20" s="274"/>
      <c r="X20" s="278"/>
      <c r="Y20" s="273"/>
      <c r="Z20" s="274"/>
      <c r="AA20" s="278"/>
      <c r="AB20" s="273"/>
      <c r="AC20" s="274"/>
      <c r="AD20" s="280" t="str">
        <f>IF(OR(EXACT(O20,P20),EXACT(R20,S20),EXACT(U20,V20),EXACT(X20,Y20),EXACT(AA20,AB20),AND(P20="X",S20="X",V20="X",Y20="X",AB20="X"),OR(P20="M", S20="M",V20="M", Y20="M", AB20="M")),"",SUM(O20,R20,U20,X20,AA20))</f>
        <v/>
      </c>
      <c r="AE20" s="276" t="str">
        <f xml:space="preserve"> IF(AND(AND(P20="X",S20="X",V20="X",Y20="X",AB20="X"),SUM(O20,R20,U20,X20,AA20)=0,ISNUMBER(AD20)),"",IF(OR(P20="M",S20="M",V20="M",Y20="M",AB20="M"),"M",IF(AND(P20=S20,P20=V20,P20=Y20,P20=AB20,OR(P20="X",P20="W",P20="Z")),UPPER(P20),"")))</f>
        <v/>
      </c>
      <c r="AF20" s="277"/>
      <c r="AG20" s="154"/>
    </row>
    <row r="21" spans="2:33" ht="15" customHeight="1" x14ac:dyDescent="0.2">
      <c r="B21" s="157"/>
      <c r="C21" s="166"/>
      <c r="D21" s="364"/>
      <c r="E21" s="353" t="s">
        <v>207</v>
      </c>
      <c r="F21" s="355"/>
      <c r="G21" s="181" t="s">
        <v>186</v>
      </c>
      <c r="H21" s="181" t="s">
        <v>57</v>
      </c>
      <c r="I21" s="181" t="s">
        <v>57</v>
      </c>
      <c r="J21" s="181" t="s">
        <v>57</v>
      </c>
      <c r="K21" s="181" t="s">
        <v>57</v>
      </c>
      <c r="L21" s="181" t="s">
        <v>58</v>
      </c>
      <c r="M21" s="181" t="s">
        <v>208</v>
      </c>
      <c r="N21" s="181" t="s">
        <v>199</v>
      </c>
      <c r="O21" s="278"/>
      <c r="P21" s="273"/>
      <c r="Q21" s="274"/>
      <c r="R21" s="278"/>
      <c r="S21" s="279"/>
      <c r="T21" s="274"/>
      <c r="U21" s="278"/>
      <c r="V21" s="273"/>
      <c r="W21" s="274"/>
      <c r="X21" s="278"/>
      <c r="Y21" s="273"/>
      <c r="Z21" s="274"/>
      <c r="AA21" s="278"/>
      <c r="AB21" s="273"/>
      <c r="AC21" s="274"/>
      <c r="AD21" s="280" t="str">
        <f t="shared" ref="AD21:AD23" si="12">IF(OR(EXACT(O21,P21),EXACT(R21,S21),EXACT(U21,V21),EXACT(X21,Y21),EXACT(AA21,AB21),AND(P21="X",S21="X",V21="X",Y21="X",AB21="X"),OR(P21="M", S21="M",V21="M", Y21="M", AB21="M")),"",SUM(O21,R21,U21,X21,AA21))</f>
        <v/>
      </c>
      <c r="AE21" s="276" t="str">
        <f t="shared" ref="AE21:AE23" si="13" xml:space="preserve"> IF(AND(AND(P21="X",S21="X",V21="X",Y21="X",AB21="X"),SUM(O21,R21,U21,X21,AA21)=0,ISNUMBER(AD21)),"",IF(OR(P21="M",S21="M",V21="M",Y21="M",AB21="M"),"M",IF(AND(P21=S21,P21=V21,P21=Y21,P21=AB21,OR(P21="X",P21="W",P21="Z")),UPPER(P21),"")))</f>
        <v/>
      </c>
      <c r="AF21" s="277"/>
      <c r="AG21" s="154"/>
    </row>
    <row r="22" spans="2:33" ht="15" customHeight="1" x14ac:dyDescent="0.2">
      <c r="B22" s="157"/>
      <c r="C22" s="166"/>
      <c r="D22" s="364"/>
      <c r="E22" s="353" t="s">
        <v>209</v>
      </c>
      <c r="F22" s="355"/>
      <c r="G22" s="181" t="s">
        <v>186</v>
      </c>
      <c r="H22" s="181" t="s">
        <v>57</v>
      </c>
      <c r="I22" s="181" t="s">
        <v>57</v>
      </c>
      <c r="J22" s="181" t="s">
        <v>57</v>
      </c>
      <c r="K22" s="181" t="s">
        <v>57</v>
      </c>
      <c r="L22" s="181" t="s">
        <v>58</v>
      </c>
      <c r="M22" s="181" t="s">
        <v>210</v>
      </c>
      <c r="N22" s="181" t="s">
        <v>199</v>
      </c>
      <c r="O22" s="278"/>
      <c r="P22" s="273"/>
      <c r="Q22" s="274"/>
      <c r="R22" s="278"/>
      <c r="S22" s="279"/>
      <c r="T22" s="274"/>
      <c r="U22" s="278"/>
      <c r="V22" s="273"/>
      <c r="W22" s="274"/>
      <c r="X22" s="278"/>
      <c r="Y22" s="273"/>
      <c r="Z22" s="274"/>
      <c r="AA22" s="278"/>
      <c r="AB22" s="273"/>
      <c r="AC22" s="274"/>
      <c r="AD22" s="280" t="str">
        <f t="shared" si="12"/>
        <v/>
      </c>
      <c r="AE22" s="276" t="str">
        <f t="shared" si="13"/>
        <v/>
      </c>
      <c r="AF22" s="277"/>
      <c r="AG22" s="154"/>
    </row>
    <row r="23" spans="2:33" ht="15" customHeight="1" x14ac:dyDescent="0.2">
      <c r="B23" s="157"/>
      <c r="C23" s="166"/>
      <c r="D23" s="364"/>
      <c r="E23" s="353" t="s">
        <v>1</v>
      </c>
      <c r="F23" s="355"/>
      <c r="G23" s="181" t="s">
        <v>186</v>
      </c>
      <c r="H23" s="181" t="s">
        <v>57</v>
      </c>
      <c r="I23" s="181" t="s">
        <v>57</v>
      </c>
      <c r="J23" s="181" t="s">
        <v>57</v>
      </c>
      <c r="K23" s="181" t="s">
        <v>57</v>
      </c>
      <c r="L23" s="181" t="s">
        <v>58</v>
      </c>
      <c r="M23" s="181" t="s">
        <v>61</v>
      </c>
      <c r="N23" s="181" t="s">
        <v>199</v>
      </c>
      <c r="O23" s="278"/>
      <c r="P23" s="273"/>
      <c r="Q23" s="274"/>
      <c r="R23" s="278"/>
      <c r="S23" s="279"/>
      <c r="T23" s="274"/>
      <c r="U23" s="278"/>
      <c r="V23" s="273"/>
      <c r="W23" s="274"/>
      <c r="X23" s="278"/>
      <c r="Y23" s="273"/>
      <c r="Z23" s="274"/>
      <c r="AA23" s="278"/>
      <c r="AB23" s="273"/>
      <c r="AC23" s="274"/>
      <c r="AD23" s="280" t="str">
        <f t="shared" si="12"/>
        <v/>
      </c>
      <c r="AE23" s="276" t="str">
        <f t="shared" si="13"/>
        <v/>
      </c>
      <c r="AF23" s="277"/>
      <c r="AG23" s="154"/>
    </row>
    <row r="24" spans="2:33" ht="15" customHeight="1" x14ac:dyDescent="0.2">
      <c r="B24" s="157"/>
      <c r="C24" s="166"/>
      <c r="D24" s="365"/>
      <c r="E24" s="366" t="s">
        <v>212</v>
      </c>
      <c r="F24" s="367"/>
      <c r="G24" s="181" t="s">
        <v>186</v>
      </c>
      <c r="H24" s="181" t="s">
        <v>57</v>
      </c>
      <c r="I24" s="181" t="s">
        <v>57</v>
      </c>
      <c r="J24" s="181" t="s">
        <v>57</v>
      </c>
      <c r="K24" s="181" t="s">
        <v>57</v>
      </c>
      <c r="L24" s="181" t="s">
        <v>58</v>
      </c>
      <c r="M24" s="181" t="s">
        <v>58</v>
      </c>
      <c r="N24" s="181" t="s">
        <v>199</v>
      </c>
      <c r="O24" s="280" t="str">
        <f>IF(OR(SUMPRODUCT(--(O20:O23=""),--(P20:P23=""))&gt;0,COUNTIF(P20:P23,"M")&gt;0, COUNTIF(P20:P23,"X")=4),"",SUM(O20:O23))</f>
        <v/>
      </c>
      <c r="P24" s="276" t="str">
        <f>IF(AND(COUNTIF(P20:P23,"X")=4,SUM(O20:O23)=0,ISNUMBER(O24)),"",IF(COUNTIF(P20:P23,"M")&gt;0,"M", IF(AND(COUNTIF(P20:P23,P20)=4,OR(P20="X",P20="W",P20="Z")),UPPER(P20),"")))</f>
        <v/>
      </c>
      <c r="Q24" s="277"/>
      <c r="R24" s="280" t="str">
        <f t="shared" ref="R24" si="14">IF(OR(SUMPRODUCT(--(R20:R23=""),--(S20:S23=""))&gt;0,COUNTIF(S20:S23,"M")&gt;0, COUNTIF(S20:S23,"X")=4),"",SUM(R20:R23))</f>
        <v/>
      </c>
      <c r="S24" s="276" t="str">
        <f t="shared" ref="S24" si="15">IF(AND(COUNTIF(S20:S23,"X")=4,SUM(R20:R23)=0,ISNUMBER(R24)),"",IF(COUNTIF(S20:S23,"M")&gt;0,"M", IF(AND(COUNTIF(S20:S23,S20)=4,OR(S20="X",S20="W",S20="Z")),UPPER(S20),"")))</f>
        <v/>
      </c>
      <c r="T24" s="277"/>
      <c r="U24" s="280" t="str">
        <f t="shared" ref="U24" si="16">IF(OR(SUMPRODUCT(--(U20:U23=""),--(V20:V23=""))&gt;0,COUNTIF(V20:V23,"M")&gt;0, COUNTIF(V20:V23,"X")=4),"",SUM(U20:U23))</f>
        <v/>
      </c>
      <c r="V24" s="276" t="str">
        <f t="shared" ref="V24" si="17">IF(AND(COUNTIF(V20:V23,"X")=4,SUM(U20:U23)=0,ISNUMBER(U24)),"",IF(COUNTIF(V20:V23,"M")&gt;0,"M", IF(AND(COUNTIF(V20:V23,V20)=4,OR(V20="X",V20="W",V20="Z")),UPPER(V20),"")))</f>
        <v/>
      </c>
      <c r="W24" s="277"/>
      <c r="X24" s="280" t="str">
        <f t="shared" ref="X24" si="18">IF(OR(SUMPRODUCT(--(X20:X23=""),--(Y20:Y23=""))&gt;0,COUNTIF(Y20:Y23,"M")&gt;0, COUNTIF(Y20:Y23,"X")=4),"",SUM(X20:X23))</f>
        <v/>
      </c>
      <c r="Y24" s="276" t="str">
        <f t="shared" ref="Y24" si="19">IF(AND(COUNTIF(Y20:Y23,"X")=4,SUM(X20:X23)=0,ISNUMBER(X24)),"",IF(COUNTIF(Y20:Y23,"M")&gt;0,"M", IF(AND(COUNTIF(Y20:Y23,Y20)=4,OR(Y20="X",Y20="W",Y20="Z")),UPPER(Y20),"")))</f>
        <v/>
      </c>
      <c r="Z24" s="277"/>
      <c r="AA24" s="280" t="str">
        <f t="shared" ref="AA24" si="20">IF(OR(SUMPRODUCT(--(AA20:AA23=""),--(AB20:AB23=""))&gt;0,COUNTIF(AB20:AB23,"M")&gt;0, COUNTIF(AB20:AB23,"X")=4),"",SUM(AA20:AA23))</f>
        <v/>
      </c>
      <c r="AB24" s="276" t="str">
        <f t="shared" ref="AB24" si="21">IF(AND(COUNTIF(AB20:AB23,"X")=4,SUM(AA20:AA23)=0,ISNUMBER(AA24)),"",IF(COUNTIF(AB20:AB23,"M")&gt;0,"M", IF(AND(COUNTIF(AB20:AB23,AB20)=4,OR(AB20="X",AB20="W",AB20="Z")),UPPER(AB20),"")))</f>
        <v/>
      </c>
      <c r="AC24" s="277"/>
      <c r="AD24" s="280" t="str">
        <f t="shared" ref="AD24" si="22">IF(OR(SUMPRODUCT(--(AD20:AD23=""),--(AE20:AE23=""))&gt;0,COUNTIF(AE20:AE23,"M")&gt;0, COUNTIF(AE20:AE23,"X")=4),"",SUM(AD20:AD23))</f>
        <v/>
      </c>
      <c r="AE24" s="276" t="str">
        <f t="shared" ref="AE24" si="23">IF(AND(COUNTIF(AE20:AE23,"X")=4,SUM(AD20:AD23)=0,ISNUMBER(AD24)),"",IF(COUNTIF(AE20:AE23,"M")&gt;0,"M", IF(AND(COUNTIF(AE20:AE23,AE20)=4,OR(AE20="X",AE20="W",AE20="Z")),UPPER(AE20),"")))</f>
        <v/>
      </c>
      <c r="AF24" s="277"/>
      <c r="AG24" s="154"/>
    </row>
    <row r="25" spans="2:33" x14ac:dyDescent="0.2">
      <c r="B25" s="157"/>
      <c r="C25" s="154"/>
      <c r="D25" s="154"/>
      <c r="E25" s="154"/>
      <c r="F25" s="154"/>
      <c r="G25" s="188"/>
      <c r="H25" s="188"/>
      <c r="I25" s="188"/>
      <c r="J25" s="188"/>
      <c r="K25" s="188"/>
      <c r="L25" s="188"/>
      <c r="M25" s="188"/>
      <c r="N25" s="188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</row>
    <row r="26" spans="2:33" x14ac:dyDescent="0.2">
      <c r="B26" s="157"/>
      <c r="C26" s="154"/>
      <c r="D26" s="154"/>
      <c r="E26" s="154"/>
      <c r="F26" s="154"/>
      <c r="G26" s="188"/>
      <c r="H26" s="188"/>
      <c r="I26" s="188"/>
      <c r="J26" s="188"/>
      <c r="K26" s="188"/>
      <c r="L26" s="188"/>
      <c r="M26" s="188"/>
      <c r="N26" s="188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</row>
    <row r="27" spans="2:33" x14ac:dyDescent="0.2">
      <c r="B27" s="157"/>
      <c r="C27" s="154"/>
      <c r="D27" s="154"/>
      <c r="E27" s="154"/>
      <c r="F27" s="154"/>
      <c r="G27" s="188"/>
      <c r="H27" s="188"/>
      <c r="I27" s="188"/>
      <c r="J27" s="188"/>
      <c r="K27" s="188"/>
      <c r="L27" s="188"/>
      <c r="M27" s="188"/>
      <c r="N27" s="188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</row>
    <row r="28" spans="2:33" x14ac:dyDescent="0.2">
      <c r="B28" s="157"/>
    </row>
    <row r="29" spans="2:33" x14ac:dyDescent="0.2">
      <c r="B29" s="157"/>
      <c r="G29" s="157"/>
      <c r="H29" s="157"/>
      <c r="I29" s="157"/>
      <c r="J29" s="157"/>
      <c r="K29" s="157"/>
      <c r="L29" s="157"/>
      <c r="M29" s="157"/>
      <c r="N29" s="157"/>
    </row>
    <row r="30" spans="2:33" x14ac:dyDescent="0.2">
      <c r="B30" s="157"/>
      <c r="G30" s="157"/>
      <c r="H30" s="157"/>
      <c r="I30" s="157"/>
      <c r="J30" s="157"/>
      <c r="K30" s="157"/>
      <c r="L30" s="157"/>
      <c r="M30" s="157"/>
      <c r="N30" s="157"/>
    </row>
    <row r="31" spans="2:33" x14ac:dyDescent="0.2">
      <c r="B31" s="157"/>
      <c r="G31" s="157"/>
      <c r="H31" s="157"/>
      <c r="I31" s="157"/>
      <c r="J31" s="157"/>
      <c r="K31" s="157"/>
      <c r="L31" s="157"/>
      <c r="M31" s="157"/>
      <c r="N31" s="157"/>
    </row>
    <row r="32" spans="2:33" x14ac:dyDescent="0.2">
      <c r="B32" s="157"/>
      <c r="G32" s="157"/>
      <c r="H32" s="157"/>
      <c r="I32" s="157"/>
      <c r="J32" s="157"/>
      <c r="K32" s="157"/>
      <c r="L32" s="157"/>
      <c r="M32" s="157"/>
      <c r="N32" s="157"/>
    </row>
    <row r="33" spans="2:14" x14ac:dyDescent="0.2">
      <c r="B33" s="157"/>
      <c r="G33" s="157"/>
      <c r="H33" s="157"/>
      <c r="I33" s="157"/>
      <c r="J33" s="157"/>
      <c r="K33" s="157"/>
      <c r="L33" s="157"/>
      <c r="M33" s="157"/>
      <c r="N33" s="157"/>
    </row>
    <row r="34" spans="2:14" x14ac:dyDescent="0.2">
      <c r="B34" s="157"/>
      <c r="G34" s="157"/>
      <c r="H34" s="157"/>
      <c r="I34" s="157"/>
      <c r="J34" s="157"/>
      <c r="K34" s="157"/>
      <c r="L34" s="157"/>
      <c r="M34" s="157"/>
      <c r="N34" s="157"/>
    </row>
    <row r="35" spans="2:14" x14ac:dyDescent="0.2">
      <c r="B35" s="157"/>
      <c r="G35" s="157"/>
      <c r="H35" s="157"/>
      <c r="I35" s="157"/>
      <c r="J35" s="157"/>
      <c r="K35" s="157"/>
      <c r="L35" s="157"/>
      <c r="M35" s="157"/>
      <c r="N35" s="157"/>
    </row>
    <row r="36" spans="2:14" x14ac:dyDescent="0.2">
      <c r="B36" s="157"/>
      <c r="G36" s="157"/>
      <c r="H36" s="157"/>
      <c r="I36" s="157"/>
      <c r="J36" s="157"/>
      <c r="K36" s="157"/>
      <c r="L36" s="157"/>
      <c r="M36" s="157"/>
      <c r="N36" s="157"/>
    </row>
    <row r="37" spans="2:14" x14ac:dyDescent="0.2">
      <c r="B37" s="157"/>
      <c r="G37" s="157"/>
      <c r="H37" s="157"/>
      <c r="I37" s="157"/>
      <c r="J37" s="157"/>
      <c r="K37" s="157"/>
      <c r="L37" s="157"/>
      <c r="M37" s="157"/>
      <c r="N37" s="157"/>
    </row>
    <row r="38" spans="2:14" x14ac:dyDescent="0.2">
      <c r="B38" s="157"/>
      <c r="G38" s="157"/>
      <c r="H38" s="157"/>
      <c r="I38" s="157"/>
      <c r="J38" s="157"/>
      <c r="K38" s="157"/>
      <c r="L38" s="157"/>
      <c r="M38" s="157"/>
      <c r="N38" s="157"/>
    </row>
    <row r="39" spans="2:14" x14ac:dyDescent="0.2">
      <c r="B39" s="157"/>
      <c r="G39" s="157"/>
      <c r="H39" s="157"/>
      <c r="I39" s="157"/>
      <c r="J39" s="157"/>
      <c r="K39" s="157"/>
      <c r="L39" s="157"/>
      <c r="M39" s="157"/>
      <c r="N39" s="157"/>
    </row>
    <row r="40" spans="2:14" x14ac:dyDescent="0.2">
      <c r="B40" s="157"/>
    </row>
    <row r="41" spans="2:14" x14ac:dyDescent="0.2">
      <c r="B41" s="157"/>
    </row>
    <row r="42" spans="2:14" x14ac:dyDescent="0.2">
      <c r="B42" s="157"/>
    </row>
    <row r="43" spans="2:14" x14ac:dyDescent="0.2">
      <c r="B43" s="157"/>
    </row>
    <row r="44" spans="2:14" x14ac:dyDescent="0.2">
      <c r="B44" s="157"/>
    </row>
  </sheetData>
  <sheetProtection algorithmName="SHA-512" hashValue="pMnkrIY/QHkv6DTHHAZyRdMHwzIpsGIET6ocNWTaWzLwAXtsmyqivQjquCmV85wE4nkNizc1WC12oe/h55gaQg==" saltValue="8S9kzRoUj0Iob+5G0Cr98Q==" spinCount="100000" sheet="1" objects="1" scenarios="1" selectLockedCells="1"/>
  <mergeCells count="19">
    <mergeCell ref="O6:AF6"/>
    <mergeCell ref="O7:Q7"/>
    <mergeCell ref="R7:T7"/>
    <mergeCell ref="U7:W7"/>
    <mergeCell ref="X7:Z7"/>
    <mergeCell ref="AA7:AC7"/>
    <mergeCell ref="AD7:AF7"/>
    <mergeCell ref="D14:D18"/>
    <mergeCell ref="E14:F14"/>
    <mergeCell ref="E15:F15"/>
    <mergeCell ref="E16:F16"/>
    <mergeCell ref="E17:F17"/>
    <mergeCell ref="E18:F18"/>
    <mergeCell ref="D20:D24"/>
    <mergeCell ref="E20:F20"/>
    <mergeCell ref="E21:F21"/>
    <mergeCell ref="E22:F22"/>
    <mergeCell ref="E23:F23"/>
    <mergeCell ref="E24:F24"/>
  </mergeCells>
  <conditionalFormatting sqref="O14:O18 R14:R18 U14:U18 X14:X18 AA14:AA18 AD14:AD18">
    <cfRule type="expression" dxfId="21" priority="14">
      <formula xml:space="preserve"> OR(AND(O14=0,O14&lt;&gt;"",P14&lt;&gt;"Z",P14&lt;&gt;""),AND(O14&gt;0,O14&lt;&gt;"",P14&lt;&gt;"W",P14&lt;&gt;""),AND(O14="", P14="W"))</formula>
    </cfRule>
  </conditionalFormatting>
  <conditionalFormatting sqref="P14:P18 S14:S18 V14:V18 Y14:Y18 AB14:AB18 AE14:AE18">
    <cfRule type="expression" dxfId="20" priority="13">
      <formula xml:space="preserve"> OR(AND(O14=0,O14&lt;&gt;"",P14&lt;&gt;"Z",P14&lt;&gt;""),AND(O14&gt;0,O14&lt;&gt;"",P14&lt;&gt;"W",P14&lt;&gt;""),AND(O14="", P14="W"))</formula>
    </cfRule>
  </conditionalFormatting>
  <conditionalFormatting sqref="Q14:Q18 T14:T18 W14:W18 Z14:Z18 AC14:AC18 AF14:AF18">
    <cfRule type="expression" dxfId="19" priority="12">
      <formula xml:space="preserve"> AND(OR(P14="X",P14="W"),Q14="")</formula>
    </cfRule>
  </conditionalFormatting>
  <conditionalFormatting sqref="AD18 O18 R18 U18 X18 AA18">
    <cfRule type="expression" dxfId="18" priority="15">
      <formula>OR(COUNTIF(P14:P17,"M")=4, COUNTIF(P14:P17,"X")=4)</formula>
    </cfRule>
    <cfRule type="expression" dxfId="17" priority="16">
      <formula>IF(OR(SUMPRODUCT(--(O14:O17=""),--(P14:P17=""))&gt;0,COUNTIF(P14:P17,"M")&gt;0, COUNTIF(P14:P17,"X")=4),"",SUM(O14:O17)) &lt;&gt; O18</formula>
    </cfRule>
  </conditionalFormatting>
  <conditionalFormatting sqref="AE18 P18 S18 V18 Y18 AB18">
    <cfRule type="expression" dxfId="16" priority="17">
      <formula>OR(COUNTIF(P14:P17,"M")=4, COUNTIF(P14:P17,"X")=4)</formula>
    </cfRule>
    <cfRule type="expression" dxfId="15" priority="18">
      <formula>IF(AND(COUNTIF(P14:P17,"X")=4,SUM(O14:O17)=0,ISNUMBER(O18)),"",IF(COUNTIF(P14:P17,"M")&gt;0,"M", IF(AND(COUNTIF(P14:P17,P14)=4,OR(P14="X",P14="W",P14="Z")),UPPER(P14),""))) &lt;&gt; P18</formula>
    </cfRule>
  </conditionalFormatting>
  <conditionalFormatting sqref="AD14:AD17">
    <cfRule type="expression" dxfId="14" priority="19">
      <formula>OR(AND(P14="X",S14="X",V14="X",Y14="X",AB14="X"),AND(P14="M", S14="M",V14="M", Y14="M", AB14="M"))</formula>
    </cfRule>
  </conditionalFormatting>
  <conditionalFormatting sqref="AD14:AD17">
    <cfRule type="expression" dxfId="13" priority="20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7">
    <cfRule type="expression" dxfId="12" priority="21">
      <formula>OR(AND(P14="X",S14="X",V14="X",Y14="X",AB14="X"),AND(P14="M", S14="M",V14="M", Y14="M", AB14="M"))</formula>
    </cfRule>
  </conditionalFormatting>
  <conditionalFormatting sqref="AE14:AE17">
    <cfRule type="expression" dxfId="11" priority="22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conditionalFormatting sqref="O20:O24 R20:R24 U20:U24 X20:X24 AA20:AA24 AD20:AD24">
    <cfRule type="expression" dxfId="10" priority="3">
      <formula xml:space="preserve"> OR(AND(O20=0,O20&lt;&gt;"",P20&lt;&gt;"Z",P20&lt;&gt;""),AND(O20&gt;0,O20&lt;&gt;"",P20&lt;&gt;"W",P20&lt;&gt;""),AND(O20="", P20="W"))</formula>
    </cfRule>
  </conditionalFormatting>
  <conditionalFormatting sqref="P20:P24 S20:S24 V20:V24 Y20:Y24 AB20:AB24 AE20:AE24">
    <cfRule type="expression" dxfId="9" priority="2">
      <formula xml:space="preserve"> OR(AND(O20=0,O20&lt;&gt;"",P20&lt;&gt;"Z",P20&lt;&gt;""),AND(O20&gt;0,O20&lt;&gt;"",P20&lt;&gt;"W",P20&lt;&gt;""),AND(O20="", P20="W"))</formula>
    </cfRule>
  </conditionalFormatting>
  <conditionalFormatting sqref="Q20:Q24 T20:T24 W20:W24 Z20:Z24 AC20:AC24 AF20:AF24">
    <cfRule type="expression" dxfId="8" priority="1">
      <formula xml:space="preserve"> AND(OR(P20="X",P20="W"),Q20="")</formula>
    </cfRule>
  </conditionalFormatting>
  <conditionalFormatting sqref="AD24 O24 R24 U24 X24 AA24">
    <cfRule type="expression" dxfId="7" priority="4">
      <formula>OR(COUNTIF(P20:P23,"M")=4, COUNTIF(P20:P23,"X")=4)</formula>
    </cfRule>
    <cfRule type="expression" dxfId="6" priority="5">
      <formula>IF(OR(SUMPRODUCT(--(O20:O23=""),--(P20:P23=""))&gt;0,COUNTIF(P20:P23,"M")&gt;0, COUNTIF(P20:P23,"X")=4),"",SUM(O20:O23)) &lt;&gt; O24</formula>
    </cfRule>
  </conditionalFormatting>
  <conditionalFormatting sqref="AE24 P24 S24 V24 Y24 AB24">
    <cfRule type="expression" dxfId="5" priority="6">
      <formula>OR(COUNTIF(P20:P23,"M")=4, COUNTIF(P20:P23,"X")=4)</formula>
    </cfRule>
    <cfRule type="expression" dxfId="4" priority="7">
      <formula>IF(AND(COUNTIF(P20:P23,"X")=4,SUM(O20:O23)=0,ISNUMBER(O24)),"",IF(COUNTIF(P20:P23,"M")&gt;0,"M", IF(AND(COUNTIF(P20:P23,P20)=4,OR(P20="X",P20="W",P20="Z")),UPPER(P20),""))) &lt;&gt; P24</formula>
    </cfRule>
  </conditionalFormatting>
  <conditionalFormatting sqref="AD20:AD23">
    <cfRule type="expression" dxfId="3" priority="8">
      <formula>OR(AND(P20="X",S20="X",V20="X",Y20="X",AB20="X"),AND(P20="M", S20="M",V20="M", Y20="M", AB20="M"))</formula>
    </cfRule>
  </conditionalFormatting>
  <conditionalFormatting sqref="AD20:AD23">
    <cfRule type="expression" dxfId="2" priority="9">
      <formula>IF(OR(EXACT(O20,P20),EXACT(R20,S20),EXACT(U20,V20),EXACT(X20,Y20),EXACT(AA20,AB20),AND(P20="X",S20="X",V20="X",Y20="X",AB20="X"),OR(P20="M", S20="M",V20="M", Y20="M", AB20="M")),"",SUM(O20,R20,U20,X20,AA20)) &lt;&gt; AD20</formula>
    </cfRule>
  </conditionalFormatting>
  <conditionalFormatting sqref="AE20:AE23">
    <cfRule type="expression" dxfId="1" priority="10">
      <formula>OR(AND(P20="X",S20="X",V20="X",Y20="X",AB20="X"),AND(P20="M", S20="M",V20="M", Y20="M", AB20="M"))</formula>
    </cfRule>
  </conditionalFormatting>
  <conditionalFormatting sqref="AE20:AE23">
    <cfRule type="expression" dxfId="0" priority="11">
      <formula xml:space="preserve"> IF(AND(AND(P20="X",S20="X",V20="X",Y20="X",AB20="X"),SUM(O20,R20,U20,X20,AA20)=0,ISNUMBER(AD20)),"",IF(OR(P20="M",S20="M",V20="M",Y20="M",AB20="M"),"M",IF(AND(P20=S20,P20=V20,P20=Y20,P20=AB20,OR(P20="X",P20="W",P20="Z")),UPPER(P20),""))) &lt;&gt; AE20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24 S14:S24 V14:V24 Y14:Y24 AB14:AB24 AE14:AE24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24 T14:T24 W14:W24 Z14:Z24 AC14:AC24 AF14:AF24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24 R14:R24 U14:U24 X14:X24 AA14:AA24 AD14:AD24">
      <formula1>0</formula1>
    </dataValidation>
    <dataValidation allowBlank="1" showInputMessage="1" showErrorMessage="1" sqref="O25:AF1048576 O6 E6:E1048576 F1:N1048576 E1:E4 O1:AF5 O7:AF13 A1:D1048576 AG1:XFD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fitToHeight="2" orientation="landscape" horizontalDpi="1200" verticalDpi="1200" r:id="rId1"/>
  <headerFooter>
    <oddFooter>&amp;CPage &amp;P of &amp;N
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XFD1048576"/>
    </sheetView>
  </sheetViews>
  <sheetFormatPr defaultColWidth="9.125" defaultRowHeight="14.25" x14ac:dyDescent="0.2"/>
  <cols>
    <col min="1" max="1" width="12.875" style="214" bestFit="1" customWidth="1"/>
    <col min="2" max="2" width="30.25" style="214" bestFit="1" customWidth="1"/>
    <col min="3" max="3" width="7.625" style="214" bestFit="1" customWidth="1"/>
    <col min="4" max="4" width="58.875" style="214" bestFit="1" customWidth="1"/>
    <col min="5" max="16384" width="9.125" style="214"/>
  </cols>
  <sheetData>
    <row r="1" spans="1:5" x14ac:dyDescent="0.2">
      <c r="A1" s="214" t="s">
        <v>213</v>
      </c>
    </row>
    <row r="2" spans="1:5" x14ac:dyDescent="0.2">
      <c r="A2" s="214" t="s">
        <v>214</v>
      </c>
      <c r="B2" s="214" t="s">
        <v>215</v>
      </c>
      <c r="C2" s="214" t="s">
        <v>216</v>
      </c>
      <c r="D2" s="214" t="s">
        <v>217</v>
      </c>
    </row>
    <row r="3" spans="1:5" x14ac:dyDescent="0.2">
      <c r="A3" s="243">
        <v>42261</v>
      </c>
      <c r="B3" s="243" t="s">
        <v>218</v>
      </c>
      <c r="C3" s="243" t="s">
        <v>219</v>
      </c>
      <c r="D3" s="243" t="s">
        <v>220</v>
      </c>
      <c r="E3" s="214" t="s">
        <v>221</v>
      </c>
    </row>
    <row r="4" spans="1:5" x14ac:dyDescent="0.2">
      <c r="A4" s="243">
        <v>42261</v>
      </c>
      <c r="B4" s="243" t="s">
        <v>218</v>
      </c>
      <c r="C4" s="243" t="s">
        <v>219</v>
      </c>
      <c r="D4" s="243" t="s">
        <v>222</v>
      </c>
      <c r="E4" s="214" t="s">
        <v>221</v>
      </c>
    </row>
    <row r="5" spans="1:5" x14ac:dyDescent="0.2">
      <c r="A5" s="243">
        <v>42261</v>
      </c>
      <c r="B5" s="243" t="s">
        <v>218</v>
      </c>
      <c r="C5" s="243" t="s">
        <v>219</v>
      </c>
      <c r="D5" s="243" t="s">
        <v>223</v>
      </c>
      <c r="E5" s="214" t="s">
        <v>221</v>
      </c>
    </row>
    <row r="6" spans="1:5" x14ac:dyDescent="0.2">
      <c r="A6" s="243">
        <v>42261</v>
      </c>
      <c r="B6" s="243" t="s">
        <v>218</v>
      </c>
      <c r="C6" s="243" t="s">
        <v>224</v>
      </c>
      <c r="D6" s="243" t="s">
        <v>225</v>
      </c>
      <c r="E6" s="214" t="s">
        <v>221</v>
      </c>
    </row>
    <row r="7" spans="1:5" x14ac:dyDescent="0.2">
      <c r="A7" s="243">
        <v>42261</v>
      </c>
      <c r="B7" s="243" t="s">
        <v>218</v>
      </c>
      <c r="C7" s="243" t="s">
        <v>224</v>
      </c>
      <c r="D7" s="243" t="s">
        <v>226</v>
      </c>
      <c r="E7" s="214" t="s">
        <v>221</v>
      </c>
    </row>
    <row r="8" spans="1:5" x14ac:dyDescent="0.2">
      <c r="A8" s="243">
        <v>42261</v>
      </c>
      <c r="B8" s="243" t="s">
        <v>218</v>
      </c>
      <c r="C8" s="243" t="s">
        <v>224</v>
      </c>
      <c r="D8" s="243" t="s">
        <v>227</v>
      </c>
      <c r="E8" s="214" t="s">
        <v>221</v>
      </c>
    </row>
    <row r="9" spans="1:5" x14ac:dyDescent="0.2">
      <c r="A9" s="243">
        <v>42261</v>
      </c>
      <c r="B9" s="243" t="s">
        <v>218</v>
      </c>
      <c r="C9" s="243" t="s">
        <v>224</v>
      </c>
      <c r="D9" s="243" t="s">
        <v>228</v>
      </c>
      <c r="E9" s="214" t="s">
        <v>221</v>
      </c>
    </row>
    <row r="10" spans="1:5" x14ac:dyDescent="0.2">
      <c r="A10" s="243">
        <v>42261</v>
      </c>
      <c r="B10" s="243" t="s">
        <v>218</v>
      </c>
      <c r="C10" s="243" t="s">
        <v>83</v>
      </c>
      <c r="D10" s="243" t="s">
        <v>229</v>
      </c>
      <c r="E10" s="214" t="s">
        <v>221</v>
      </c>
    </row>
    <row r="11" spans="1:5" x14ac:dyDescent="0.2">
      <c r="A11" s="243">
        <v>42261</v>
      </c>
      <c r="B11" s="243" t="s">
        <v>218</v>
      </c>
      <c r="C11" s="243" t="s">
        <v>83</v>
      </c>
      <c r="D11" s="243" t="s">
        <v>230</v>
      </c>
      <c r="E11" s="214" t="s">
        <v>221</v>
      </c>
    </row>
    <row r="12" spans="1:5" x14ac:dyDescent="0.2">
      <c r="A12" s="243">
        <v>42261</v>
      </c>
      <c r="B12" s="243" t="s">
        <v>218</v>
      </c>
      <c r="C12" s="243" t="s">
        <v>83</v>
      </c>
      <c r="D12" s="243" t="s">
        <v>231</v>
      </c>
      <c r="E12" s="214" t="s">
        <v>221</v>
      </c>
    </row>
    <row r="13" spans="1:5" x14ac:dyDescent="0.2">
      <c r="A13" s="243">
        <v>42261</v>
      </c>
      <c r="B13" s="243" t="s">
        <v>218</v>
      </c>
      <c r="C13" s="243" t="s">
        <v>83</v>
      </c>
      <c r="D13" s="243" t="s">
        <v>232</v>
      </c>
      <c r="E13" s="214" t="s">
        <v>221</v>
      </c>
    </row>
    <row r="14" spans="1:5" x14ac:dyDescent="0.2">
      <c r="A14" s="243">
        <v>42261</v>
      </c>
      <c r="B14" s="243" t="s">
        <v>218</v>
      </c>
      <c r="C14" s="243" t="s">
        <v>103</v>
      </c>
      <c r="D14" s="243" t="s">
        <v>233</v>
      </c>
      <c r="E14" s="214" t="s">
        <v>221</v>
      </c>
    </row>
    <row r="15" spans="1:5" x14ac:dyDescent="0.2">
      <c r="A15" s="243">
        <v>42261</v>
      </c>
      <c r="B15" s="243" t="s">
        <v>218</v>
      </c>
      <c r="C15" s="243" t="s">
        <v>109</v>
      </c>
      <c r="D15" s="243" t="s">
        <v>233</v>
      </c>
      <c r="E15" s="214" t="s">
        <v>221</v>
      </c>
    </row>
    <row r="16" spans="1:5" x14ac:dyDescent="0.2">
      <c r="A16" s="243">
        <v>42261</v>
      </c>
      <c r="B16" s="243" t="s">
        <v>218</v>
      </c>
      <c r="C16" s="243" t="s">
        <v>123</v>
      </c>
      <c r="D16" s="243" t="s">
        <v>233</v>
      </c>
      <c r="E16" s="214" t="s">
        <v>221</v>
      </c>
    </row>
    <row r="17" spans="1:5" x14ac:dyDescent="0.2">
      <c r="A17" s="243">
        <v>42261</v>
      </c>
      <c r="B17" s="243" t="s">
        <v>218</v>
      </c>
      <c r="C17" s="243" t="s">
        <v>184</v>
      </c>
      <c r="D17" s="243" t="s">
        <v>229</v>
      </c>
      <c r="E17" s="214" t="s">
        <v>221</v>
      </c>
    </row>
    <row r="18" spans="1:5" x14ac:dyDescent="0.2">
      <c r="A18" s="243">
        <v>42261</v>
      </c>
      <c r="B18" s="243" t="s">
        <v>218</v>
      </c>
      <c r="C18" s="243" t="s">
        <v>184</v>
      </c>
      <c r="D18" s="243" t="s">
        <v>230</v>
      </c>
      <c r="E18" s="214" t="s">
        <v>221</v>
      </c>
    </row>
    <row r="19" spans="1:5" x14ac:dyDescent="0.2">
      <c r="A19" s="243">
        <v>42261</v>
      </c>
      <c r="B19" s="243" t="s">
        <v>218</v>
      </c>
      <c r="C19" s="243" t="s">
        <v>184</v>
      </c>
      <c r="D19" s="243" t="s">
        <v>231</v>
      </c>
      <c r="E19" s="214" t="s">
        <v>221</v>
      </c>
    </row>
    <row r="20" spans="1:5" x14ac:dyDescent="0.2">
      <c r="A20" s="243">
        <v>42261</v>
      </c>
      <c r="B20" s="243" t="s">
        <v>218</v>
      </c>
      <c r="C20" s="243" t="s">
        <v>184</v>
      </c>
      <c r="D20" s="243" t="s">
        <v>232</v>
      </c>
      <c r="E20" s="214" t="s">
        <v>221</v>
      </c>
    </row>
    <row r="21" spans="1:5" x14ac:dyDescent="0.2">
      <c r="A21" s="243">
        <v>42261</v>
      </c>
      <c r="B21" s="214" t="s">
        <v>218</v>
      </c>
      <c r="C21" s="214" t="s">
        <v>184</v>
      </c>
      <c r="D21" s="214" t="s">
        <v>234</v>
      </c>
      <c r="E21" s="214" t="s">
        <v>221</v>
      </c>
    </row>
    <row r="22" spans="1:5" x14ac:dyDescent="0.2">
      <c r="A22" s="243">
        <v>42261</v>
      </c>
      <c r="B22" s="214" t="s">
        <v>218</v>
      </c>
      <c r="C22" s="214" t="s">
        <v>184</v>
      </c>
      <c r="D22" s="214" t="s">
        <v>235</v>
      </c>
      <c r="E22" s="214" t="s">
        <v>221</v>
      </c>
    </row>
    <row r="23" spans="1:5" x14ac:dyDescent="0.2">
      <c r="A23" s="243">
        <v>42261</v>
      </c>
      <c r="B23" s="214" t="s">
        <v>218</v>
      </c>
      <c r="C23" s="214" t="s">
        <v>190</v>
      </c>
      <c r="D23" s="214" t="s">
        <v>233</v>
      </c>
      <c r="E23" s="214" t="s">
        <v>221</v>
      </c>
    </row>
    <row r="24" spans="1:5" x14ac:dyDescent="0.2">
      <c r="A24" s="243">
        <v>42261</v>
      </c>
      <c r="B24" s="214" t="s">
        <v>218</v>
      </c>
      <c r="C24" s="214" t="s">
        <v>195</v>
      </c>
      <c r="D24" s="214" t="s">
        <v>233</v>
      </c>
      <c r="E24" s="214" t="s">
        <v>221</v>
      </c>
    </row>
    <row r="25" spans="1:5" x14ac:dyDescent="0.2">
      <c r="A25" s="243">
        <v>42261</v>
      </c>
      <c r="B25" s="214" t="s">
        <v>218</v>
      </c>
      <c r="C25" s="214" t="s">
        <v>197</v>
      </c>
      <c r="D25" s="214" t="s">
        <v>233</v>
      </c>
      <c r="E25" s="214" t="s">
        <v>221</v>
      </c>
    </row>
    <row r="26" spans="1:5" x14ac:dyDescent="0.2">
      <c r="A26" s="243">
        <v>42261</v>
      </c>
      <c r="B26" s="214" t="s">
        <v>218</v>
      </c>
      <c r="C26" s="214" t="s">
        <v>203</v>
      </c>
      <c r="D26" s="214" t="s">
        <v>233</v>
      </c>
      <c r="E26" s="214" t="s">
        <v>221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workbookViewId="0">
      <selection sqref="A1:XFD1048576"/>
    </sheetView>
  </sheetViews>
  <sheetFormatPr defaultColWidth="8.875" defaultRowHeight="14.25" x14ac:dyDescent="0.2"/>
  <cols>
    <col min="1" max="1" width="20.625" style="237" customWidth="1"/>
    <col min="2" max="2" width="12.75" style="237" customWidth="1"/>
    <col min="3" max="3" width="13" style="237" customWidth="1"/>
    <col min="4" max="8" width="8.875" style="237"/>
    <col min="9" max="9" width="25.375" style="237" customWidth="1"/>
    <col min="10" max="16384" width="8.875" style="237"/>
  </cols>
  <sheetData>
    <row r="1" spans="1:11" x14ac:dyDescent="0.2">
      <c r="A1" s="368" t="s">
        <v>236</v>
      </c>
      <c r="B1" s="368"/>
      <c r="C1" s="368"/>
      <c r="H1" s="237" t="s">
        <v>237</v>
      </c>
      <c r="I1" s="238" t="s">
        <v>238</v>
      </c>
      <c r="J1" s="238"/>
      <c r="K1" s="238"/>
    </row>
    <row r="2" spans="1:11" x14ac:dyDescent="0.2">
      <c r="A2" s="239" t="s">
        <v>239</v>
      </c>
      <c r="B2" s="239" t="s">
        <v>240</v>
      </c>
      <c r="C2" s="239" t="s">
        <v>241</v>
      </c>
      <c r="I2" s="238" t="s">
        <v>242</v>
      </c>
    </row>
    <row r="3" spans="1:11" x14ac:dyDescent="0.2">
      <c r="A3" s="240">
        <v>1</v>
      </c>
      <c r="B3" s="240" t="s">
        <v>61</v>
      </c>
      <c r="C3" s="240" t="s">
        <v>243</v>
      </c>
      <c r="I3" s="237" t="s">
        <v>244</v>
      </c>
    </row>
    <row r="4" spans="1:11" x14ac:dyDescent="0.2">
      <c r="A4" s="157">
        <v>2</v>
      </c>
      <c r="B4" s="157" t="s">
        <v>245</v>
      </c>
      <c r="C4" s="241" t="s">
        <v>246</v>
      </c>
      <c r="I4" s="237" t="s">
        <v>247</v>
      </c>
    </row>
    <row r="5" spans="1:11" x14ac:dyDescent="0.2">
      <c r="A5" s="157">
        <v>3</v>
      </c>
      <c r="B5" s="157" t="s">
        <v>248</v>
      </c>
      <c r="C5" s="241" t="s">
        <v>249</v>
      </c>
      <c r="I5" s="237" t="s">
        <v>250</v>
      </c>
    </row>
    <row r="6" spans="1:11" x14ac:dyDescent="0.2">
      <c r="A6" s="157">
        <v>4</v>
      </c>
      <c r="B6" s="157" t="s">
        <v>251</v>
      </c>
      <c r="C6" s="241" t="s">
        <v>252</v>
      </c>
      <c r="I6" s="237" t="s">
        <v>253</v>
      </c>
    </row>
    <row r="7" spans="1:11" x14ac:dyDescent="0.2">
      <c r="A7" s="157">
        <v>5</v>
      </c>
      <c r="B7" s="157" t="s">
        <v>254</v>
      </c>
      <c r="C7" s="241" t="s">
        <v>255</v>
      </c>
    </row>
    <row r="8" spans="1:11" x14ac:dyDescent="0.2">
      <c r="A8" s="157">
        <v>6</v>
      </c>
      <c r="B8" s="157" t="s">
        <v>256</v>
      </c>
      <c r="C8" s="241" t="s">
        <v>257</v>
      </c>
      <c r="H8" s="237" t="s">
        <v>258</v>
      </c>
      <c r="I8" s="237" t="s">
        <v>259</v>
      </c>
      <c r="J8" s="237">
        <v>1</v>
      </c>
    </row>
    <row r="9" spans="1:11" x14ac:dyDescent="0.2">
      <c r="A9" s="157">
        <v>7</v>
      </c>
      <c r="B9" s="157" t="s">
        <v>260</v>
      </c>
      <c r="C9" s="241" t="s">
        <v>261</v>
      </c>
      <c r="I9" s="237" t="s">
        <v>262</v>
      </c>
      <c r="J9" s="237">
        <v>2</v>
      </c>
    </row>
    <row r="10" spans="1:11" x14ac:dyDescent="0.2">
      <c r="A10" s="157">
        <v>8</v>
      </c>
      <c r="B10" s="157" t="s">
        <v>263</v>
      </c>
      <c r="C10" s="241" t="s">
        <v>264</v>
      </c>
      <c r="I10" s="237" t="s">
        <v>265</v>
      </c>
      <c r="J10" s="237">
        <v>3</v>
      </c>
    </row>
    <row r="11" spans="1:11" x14ac:dyDescent="0.2">
      <c r="A11" s="157">
        <v>9</v>
      </c>
      <c r="B11" s="157" t="s">
        <v>146</v>
      </c>
      <c r="C11" s="241" t="s">
        <v>266</v>
      </c>
      <c r="I11" s="237" t="s">
        <v>267</v>
      </c>
      <c r="J11" s="237">
        <v>4</v>
      </c>
    </row>
    <row r="12" spans="1:11" x14ac:dyDescent="0.2">
      <c r="A12" s="157">
        <v>10</v>
      </c>
      <c r="B12" s="157" t="s">
        <v>268</v>
      </c>
      <c r="C12" s="241" t="s">
        <v>269</v>
      </c>
    </row>
    <row r="13" spans="1:11" x14ac:dyDescent="0.2">
      <c r="A13" s="157">
        <v>11</v>
      </c>
      <c r="B13" s="157" t="s">
        <v>270</v>
      </c>
      <c r="C13" s="241" t="s">
        <v>271</v>
      </c>
      <c r="H13" s="237" t="s">
        <v>272</v>
      </c>
    </row>
    <row r="14" spans="1:11" x14ac:dyDescent="0.2">
      <c r="A14" s="157">
        <v>12</v>
      </c>
      <c r="B14" s="157" t="s">
        <v>273</v>
      </c>
      <c r="C14" s="241" t="s">
        <v>274</v>
      </c>
      <c r="I14" s="242" t="s">
        <v>275</v>
      </c>
      <c r="J14" s="237">
        <v>1</v>
      </c>
    </row>
    <row r="15" spans="1:11" x14ac:dyDescent="0.2">
      <c r="A15" s="157">
        <v>13</v>
      </c>
      <c r="B15" s="157" t="s">
        <v>276</v>
      </c>
      <c r="C15" s="241" t="s">
        <v>277</v>
      </c>
      <c r="I15" s="242" t="s">
        <v>278</v>
      </c>
      <c r="J15" s="237">
        <v>2</v>
      </c>
    </row>
    <row r="16" spans="1:11" x14ac:dyDescent="0.2">
      <c r="A16" s="157">
        <v>14</v>
      </c>
      <c r="B16" s="157" t="s">
        <v>279</v>
      </c>
      <c r="C16" s="241" t="s">
        <v>280</v>
      </c>
      <c r="I16" s="242" t="s">
        <v>281</v>
      </c>
      <c r="J16" s="237">
        <v>3</v>
      </c>
    </row>
    <row r="17" spans="1:3" x14ac:dyDescent="0.2">
      <c r="A17" s="157">
        <v>15</v>
      </c>
      <c r="B17" s="157" t="s">
        <v>282</v>
      </c>
      <c r="C17" s="241" t="s">
        <v>283</v>
      </c>
    </row>
    <row r="18" spans="1:3" x14ac:dyDescent="0.2">
      <c r="A18" s="157">
        <v>16</v>
      </c>
      <c r="B18" s="157" t="s">
        <v>284</v>
      </c>
      <c r="C18" s="241" t="s">
        <v>285</v>
      </c>
    </row>
    <row r="19" spans="1:3" x14ac:dyDescent="0.2">
      <c r="A19" s="157">
        <v>17</v>
      </c>
      <c r="B19" s="157" t="s">
        <v>286</v>
      </c>
      <c r="C19" s="241" t="s">
        <v>287</v>
      </c>
    </row>
    <row r="20" spans="1:3" x14ac:dyDescent="0.2">
      <c r="A20" s="157">
        <v>18</v>
      </c>
      <c r="B20" s="157" t="s">
        <v>288</v>
      </c>
      <c r="C20" s="241" t="s">
        <v>289</v>
      </c>
    </row>
    <row r="21" spans="1:3" x14ac:dyDescent="0.2">
      <c r="A21" s="157">
        <v>19</v>
      </c>
      <c r="B21" s="157" t="s">
        <v>290</v>
      </c>
      <c r="C21" s="241" t="s">
        <v>291</v>
      </c>
    </row>
    <row r="22" spans="1:3" x14ac:dyDescent="0.2">
      <c r="A22" s="157">
        <v>20</v>
      </c>
      <c r="B22" s="157" t="s">
        <v>292</v>
      </c>
      <c r="C22" s="241" t="s">
        <v>293</v>
      </c>
    </row>
    <row r="23" spans="1:3" x14ac:dyDescent="0.2">
      <c r="A23" s="157">
        <v>21</v>
      </c>
      <c r="B23" s="157" t="s">
        <v>294</v>
      </c>
      <c r="C23" s="241" t="s">
        <v>295</v>
      </c>
    </row>
    <row r="24" spans="1:3" x14ac:dyDescent="0.2">
      <c r="A24" s="157">
        <v>22</v>
      </c>
      <c r="B24" s="157" t="s">
        <v>296</v>
      </c>
      <c r="C24" s="241" t="s">
        <v>297</v>
      </c>
    </row>
    <row r="25" spans="1:3" x14ac:dyDescent="0.2">
      <c r="A25" s="157">
        <v>23</v>
      </c>
      <c r="B25" s="157" t="s">
        <v>298</v>
      </c>
      <c r="C25" s="241" t="s">
        <v>299</v>
      </c>
    </row>
    <row r="26" spans="1:3" x14ac:dyDescent="0.2">
      <c r="A26" s="157">
        <v>24</v>
      </c>
      <c r="B26" s="157" t="s">
        <v>300</v>
      </c>
      <c r="C26" s="241" t="s">
        <v>301</v>
      </c>
    </row>
    <row r="27" spans="1:3" x14ac:dyDescent="0.2">
      <c r="A27" s="157">
        <v>25</v>
      </c>
      <c r="B27" s="157" t="s">
        <v>302</v>
      </c>
      <c r="C27" s="241" t="s">
        <v>303</v>
      </c>
    </row>
    <row r="28" spans="1:3" x14ac:dyDescent="0.2">
      <c r="A28" s="157">
        <v>26</v>
      </c>
      <c r="B28" s="157" t="s">
        <v>304</v>
      </c>
      <c r="C28" s="241" t="s">
        <v>305</v>
      </c>
    </row>
    <row r="29" spans="1:3" x14ac:dyDescent="0.2">
      <c r="A29" s="157">
        <v>27</v>
      </c>
      <c r="B29" s="157" t="s">
        <v>306</v>
      </c>
      <c r="C29" s="241" t="s">
        <v>307</v>
      </c>
    </row>
    <row r="30" spans="1:3" x14ac:dyDescent="0.2">
      <c r="A30" s="157">
        <v>28</v>
      </c>
      <c r="B30" s="157" t="s">
        <v>308</v>
      </c>
      <c r="C30" s="241" t="s">
        <v>309</v>
      </c>
    </row>
    <row r="31" spans="1:3" x14ac:dyDescent="0.2">
      <c r="A31" s="157">
        <v>29</v>
      </c>
      <c r="B31" s="157" t="s">
        <v>310</v>
      </c>
      <c r="C31" s="241" t="s">
        <v>311</v>
      </c>
    </row>
    <row r="32" spans="1:3" x14ac:dyDescent="0.2">
      <c r="A32" s="157">
        <v>30</v>
      </c>
      <c r="B32" s="157" t="s">
        <v>312</v>
      </c>
      <c r="C32" s="241" t="s">
        <v>313</v>
      </c>
    </row>
    <row r="33" spans="1:3" x14ac:dyDescent="0.2">
      <c r="A33" s="157">
        <v>31</v>
      </c>
      <c r="B33" s="157" t="s">
        <v>314</v>
      </c>
      <c r="C33" s="241" t="s">
        <v>315</v>
      </c>
    </row>
    <row r="34" spans="1:3" x14ac:dyDescent="0.2">
      <c r="A34" s="157">
        <v>32</v>
      </c>
      <c r="B34" s="157" t="s">
        <v>316</v>
      </c>
      <c r="C34" s="241" t="s">
        <v>317</v>
      </c>
    </row>
    <row r="35" spans="1:3" x14ac:dyDescent="0.2">
      <c r="A35" s="157">
        <v>33</v>
      </c>
      <c r="B35" s="157" t="s">
        <v>318</v>
      </c>
      <c r="C35" s="241" t="s">
        <v>319</v>
      </c>
    </row>
    <row r="36" spans="1:3" x14ac:dyDescent="0.2">
      <c r="A36" s="157">
        <v>34</v>
      </c>
      <c r="B36" s="157" t="s">
        <v>320</v>
      </c>
      <c r="C36" s="241" t="s">
        <v>321</v>
      </c>
    </row>
    <row r="37" spans="1:3" x14ac:dyDescent="0.2">
      <c r="A37" s="157">
        <v>35</v>
      </c>
      <c r="B37" s="157" t="s">
        <v>322</v>
      </c>
      <c r="C37" s="241" t="s">
        <v>323</v>
      </c>
    </row>
    <row r="38" spans="1:3" x14ac:dyDescent="0.2">
      <c r="A38" s="157">
        <v>36</v>
      </c>
      <c r="B38" s="157" t="s">
        <v>324</v>
      </c>
      <c r="C38" s="241" t="s">
        <v>325</v>
      </c>
    </row>
    <row r="39" spans="1:3" x14ac:dyDescent="0.2">
      <c r="A39" s="157">
        <v>37</v>
      </c>
      <c r="B39" s="157" t="s">
        <v>326</v>
      </c>
      <c r="C39" s="241" t="s">
        <v>327</v>
      </c>
    </row>
    <row r="40" spans="1:3" x14ac:dyDescent="0.2">
      <c r="A40" s="157">
        <v>38</v>
      </c>
      <c r="B40" s="157" t="s">
        <v>328</v>
      </c>
      <c r="C40" s="241" t="s">
        <v>329</v>
      </c>
    </row>
    <row r="41" spans="1:3" x14ac:dyDescent="0.2">
      <c r="A41" s="157">
        <v>39</v>
      </c>
      <c r="B41" s="157" t="s">
        <v>330</v>
      </c>
      <c r="C41" s="241" t="s">
        <v>331</v>
      </c>
    </row>
    <row r="42" spans="1:3" x14ac:dyDescent="0.2">
      <c r="A42" s="157">
        <v>40</v>
      </c>
      <c r="B42" s="157" t="s">
        <v>332</v>
      </c>
      <c r="C42" s="241" t="s">
        <v>333</v>
      </c>
    </row>
    <row r="43" spans="1:3" x14ac:dyDescent="0.2">
      <c r="A43" s="157">
        <v>41</v>
      </c>
      <c r="B43" s="157" t="s">
        <v>334</v>
      </c>
      <c r="C43" s="241" t="s">
        <v>335</v>
      </c>
    </row>
    <row r="44" spans="1:3" x14ac:dyDescent="0.2">
      <c r="A44" s="157">
        <v>42</v>
      </c>
      <c r="B44" s="157" t="s">
        <v>336</v>
      </c>
      <c r="C44" s="241" t="s">
        <v>337</v>
      </c>
    </row>
    <row r="45" spans="1:3" x14ac:dyDescent="0.2">
      <c r="A45" s="157">
        <v>43</v>
      </c>
      <c r="B45" s="157" t="s">
        <v>338</v>
      </c>
      <c r="C45" s="241" t="s">
        <v>339</v>
      </c>
    </row>
    <row r="46" spans="1:3" x14ac:dyDescent="0.2">
      <c r="A46" s="157">
        <v>44</v>
      </c>
      <c r="B46" s="157" t="s">
        <v>340</v>
      </c>
      <c r="C46" s="241" t="s">
        <v>341</v>
      </c>
    </row>
    <row r="47" spans="1:3" x14ac:dyDescent="0.2">
      <c r="A47" s="157">
        <v>45</v>
      </c>
      <c r="B47" s="157" t="s">
        <v>342</v>
      </c>
      <c r="C47" s="241" t="s">
        <v>343</v>
      </c>
    </row>
    <row r="48" spans="1:3" x14ac:dyDescent="0.2">
      <c r="A48" s="157">
        <v>46</v>
      </c>
      <c r="B48" s="157" t="s">
        <v>344</v>
      </c>
      <c r="C48" s="241" t="s">
        <v>345</v>
      </c>
    </row>
    <row r="49" spans="1:3" x14ac:dyDescent="0.2">
      <c r="A49" s="157">
        <v>47</v>
      </c>
      <c r="B49" s="157" t="s">
        <v>346</v>
      </c>
      <c r="C49" s="241" t="s">
        <v>347</v>
      </c>
    </row>
    <row r="50" spans="1:3" x14ac:dyDescent="0.2">
      <c r="A50" s="157">
        <v>48</v>
      </c>
      <c r="B50" s="157" t="s">
        <v>348</v>
      </c>
      <c r="C50" s="241" t="s">
        <v>349</v>
      </c>
    </row>
    <row r="51" spans="1:3" x14ac:dyDescent="0.2">
      <c r="A51" s="157">
        <v>49</v>
      </c>
      <c r="B51" s="157" t="s">
        <v>350</v>
      </c>
      <c r="C51" s="241" t="s">
        <v>351</v>
      </c>
    </row>
    <row r="52" spans="1:3" x14ac:dyDescent="0.2">
      <c r="A52" s="157">
        <v>50</v>
      </c>
      <c r="B52" s="157" t="s">
        <v>352</v>
      </c>
      <c r="C52" s="241" t="s">
        <v>353</v>
      </c>
    </row>
    <row r="53" spans="1:3" x14ac:dyDescent="0.2">
      <c r="A53" s="157">
        <v>51</v>
      </c>
      <c r="B53" s="157" t="s">
        <v>354</v>
      </c>
      <c r="C53" s="241" t="s">
        <v>355</v>
      </c>
    </row>
    <row r="54" spans="1:3" x14ac:dyDescent="0.2">
      <c r="A54" s="157">
        <v>52</v>
      </c>
      <c r="B54" s="157" t="s">
        <v>356</v>
      </c>
      <c r="C54" s="241" t="s">
        <v>357</v>
      </c>
    </row>
    <row r="55" spans="1:3" x14ac:dyDescent="0.2">
      <c r="A55" s="157">
        <v>53</v>
      </c>
      <c r="B55" s="157" t="s">
        <v>358</v>
      </c>
      <c r="C55" s="241" t="s">
        <v>359</v>
      </c>
    </row>
    <row r="56" spans="1:3" x14ac:dyDescent="0.2">
      <c r="A56" s="157">
        <v>54</v>
      </c>
      <c r="B56" s="157" t="s">
        <v>360</v>
      </c>
      <c r="C56" s="241" t="s">
        <v>361</v>
      </c>
    </row>
    <row r="57" spans="1:3" x14ac:dyDescent="0.2">
      <c r="A57" s="157">
        <v>55</v>
      </c>
      <c r="B57" s="157" t="s">
        <v>362</v>
      </c>
      <c r="C57" s="241" t="s">
        <v>363</v>
      </c>
    </row>
    <row r="58" spans="1:3" x14ac:dyDescent="0.2">
      <c r="A58" s="157">
        <v>56</v>
      </c>
      <c r="B58" s="157" t="s">
        <v>364</v>
      </c>
      <c r="C58" s="241" t="s">
        <v>365</v>
      </c>
    </row>
    <row r="59" spans="1:3" x14ac:dyDescent="0.2">
      <c r="A59" s="157">
        <v>57</v>
      </c>
      <c r="B59" s="157" t="s">
        <v>366</v>
      </c>
      <c r="C59" s="241" t="s">
        <v>367</v>
      </c>
    </row>
    <row r="60" spans="1:3" x14ac:dyDescent="0.2">
      <c r="A60" s="157">
        <v>58</v>
      </c>
      <c r="B60" s="157" t="s">
        <v>368</v>
      </c>
      <c r="C60" s="241" t="s">
        <v>369</v>
      </c>
    </row>
    <row r="61" spans="1:3" x14ac:dyDescent="0.2">
      <c r="A61" s="157">
        <v>59</v>
      </c>
      <c r="B61" s="157" t="s">
        <v>370</v>
      </c>
      <c r="C61" s="241" t="s">
        <v>371</v>
      </c>
    </row>
    <row r="62" spans="1:3" x14ac:dyDescent="0.2">
      <c r="A62" s="157">
        <v>60</v>
      </c>
      <c r="B62" s="157" t="s">
        <v>372</v>
      </c>
      <c r="C62" s="241" t="s">
        <v>373</v>
      </c>
    </row>
    <row r="63" spans="1:3" x14ac:dyDescent="0.2">
      <c r="A63" s="157">
        <v>61</v>
      </c>
      <c r="B63" s="157" t="s">
        <v>374</v>
      </c>
      <c r="C63" s="241" t="s">
        <v>375</v>
      </c>
    </row>
    <row r="64" spans="1:3" x14ac:dyDescent="0.2">
      <c r="A64" s="157">
        <v>62</v>
      </c>
      <c r="B64" s="157" t="s">
        <v>376</v>
      </c>
      <c r="C64" s="241" t="s">
        <v>377</v>
      </c>
    </row>
    <row r="65" spans="1:3" x14ac:dyDescent="0.2">
      <c r="A65" s="157">
        <v>63</v>
      </c>
      <c r="B65" s="157" t="s">
        <v>378</v>
      </c>
      <c r="C65" s="241" t="s">
        <v>379</v>
      </c>
    </row>
    <row r="66" spans="1:3" x14ac:dyDescent="0.2">
      <c r="A66" s="157">
        <v>64</v>
      </c>
      <c r="B66" s="157" t="s">
        <v>380</v>
      </c>
      <c r="C66" s="241" t="s">
        <v>381</v>
      </c>
    </row>
    <row r="67" spans="1:3" x14ac:dyDescent="0.2">
      <c r="A67" s="157">
        <v>65</v>
      </c>
      <c r="B67" s="157" t="s">
        <v>382</v>
      </c>
      <c r="C67" s="241" t="s">
        <v>383</v>
      </c>
    </row>
    <row r="68" spans="1:3" x14ac:dyDescent="0.2">
      <c r="A68" s="157">
        <v>66</v>
      </c>
      <c r="B68" s="157" t="s">
        <v>384</v>
      </c>
      <c r="C68" s="241" t="s">
        <v>385</v>
      </c>
    </row>
    <row r="69" spans="1:3" x14ac:dyDescent="0.2">
      <c r="A69" s="157">
        <v>67</v>
      </c>
      <c r="B69" s="157" t="s">
        <v>386</v>
      </c>
      <c r="C69" s="241" t="s">
        <v>387</v>
      </c>
    </row>
    <row r="70" spans="1:3" x14ac:dyDescent="0.2">
      <c r="A70" s="157">
        <v>68</v>
      </c>
      <c r="B70" s="157" t="s">
        <v>388</v>
      </c>
      <c r="C70" s="241" t="s">
        <v>389</v>
      </c>
    </row>
    <row r="71" spans="1:3" x14ac:dyDescent="0.2">
      <c r="A71" s="157">
        <v>69</v>
      </c>
      <c r="B71" s="157" t="s">
        <v>390</v>
      </c>
      <c r="C71" s="241" t="s">
        <v>391</v>
      </c>
    </row>
    <row r="72" spans="1:3" x14ac:dyDescent="0.2">
      <c r="A72" s="157">
        <v>70</v>
      </c>
      <c r="B72" s="157" t="s">
        <v>392</v>
      </c>
      <c r="C72" s="241" t="s">
        <v>393</v>
      </c>
    </row>
    <row r="73" spans="1:3" x14ac:dyDescent="0.2">
      <c r="A73" s="157">
        <v>71</v>
      </c>
      <c r="B73" s="157" t="s">
        <v>394</v>
      </c>
      <c r="C73" s="241" t="s">
        <v>395</v>
      </c>
    </row>
    <row r="74" spans="1:3" x14ac:dyDescent="0.2">
      <c r="A74" s="157">
        <v>72</v>
      </c>
      <c r="B74" s="157" t="s">
        <v>396</v>
      </c>
      <c r="C74" s="241" t="s">
        <v>397</v>
      </c>
    </row>
    <row r="75" spans="1:3" x14ac:dyDescent="0.2">
      <c r="A75" s="157">
        <v>73</v>
      </c>
      <c r="B75" s="157" t="s">
        <v>398</v>
      </c>
      <c r="C75" s="241" t="s">
        <v>399</v>
      </c>
    </row>
    <row r="76" spans="1:3" x14ac:dyDescent="0.2">
      <c r="A76" s="157">
        <v>74</v>
      </c>
      <c r="B76" s="157" t="s">
        <v>400</v>
      </c>
      <c r="C76" s="241" t="s">
        <v>401</v>
      </c>
    </row>
    <row r="77" spans="1:3" x14ac:dyDescent="0.2">
      <c r="A77" s="157">
        <v>75</v>
      </c>
      <c r="B77" s="157" t="s">
        <v>402</v>
      </c>
      <c r="C77" s="241" t="s">
        <v>403</v>
      </c>
    </row>
    <row r="78" spans="1:3" x14ac:dyDescent="0.2">
      <c r="A78" s="157">
        <v>76</v>
      </c>
      <c r="B78" s="157" t="s">
        <v>404</v>
      </c>
      <c r="C78" s="241" t="s">
        <v>405</v>
      </c>
    </row>
    <row r="79" spans="1:3" x14ac:dyDescent="0.2">
      <c r="A79" s="157">
        <v>77</v>
      </c>
      <c r="B79" s="157" t="s">
        <v>406</v>
      </c>
      <c r="C79" s="241" t="s">
        <v>407</v>
      </c>
    </row>
    <row r="80" spans="1:3" x14ac:dyDescent="0.2">
      <c r="A80" s="157">
        <v>78</v>
      </c>
      <c r="B80" s="157" t="s">
        <v>408</v>
      </c>
      <c r="C80" s="241" t="s">
        <v>409</v>
      </c>
    </row>
    <row r="81" spans="1:3" x14ac:dyDescent="0.2">
      <c r="A81" s="157">
        <v>79</v>
      </c>
      <c r="B81" s="157" t="s">
        <v>410</v>
      </c>
      <c r="C81" s="241" t="s">
        <v>411</v>
      </c>
    </row>
    <row r="82" spans="1:3" x14ac:dyDescent="0.2">
      <c r="A82" s="157">
        <v>80</v>
      </c>
      <c r="B82" s="157" t="s">
        <v>412</v>
      </c>
      <c r="C82" s="241" t="s">
        <v>413</v>
      </c>
    </row>
    <row r="83" spans="1:3" x14ac:dyDescent="0.2">
      <c r="A83" s="157">
        <v>81</v>
      </c>
      <c r="B83" s="157" t="s">
        <v>414</v>
      </c>
      <c r="C83" s="241" t="s">
        <v>415</v>
      </c>
    </row>
    <row r="84" spans="1:3" x14ac:dyDescent="0.2">
      <c r="A84" s="157">
        <v>82</v>
      </c>
      <c r="B84" s="157" t="s">
        <v>416</v>
      </c>
      <c r="C84" s="241" t="s">
        <v>417</v>
      </c>
    </row>
    <row r="85" spans="1:3" x14ac:dyDescent="0.2">
      <c r="A85" s="157">
        <v>83</v>
      </c>
      <c r="B85" s="157" t="s">
        <v>418</v>
      </c>
      <c r="C85" s="241" t="s">
        <v>419</v>
      </c>
    </row>
    <row r="86" spans="1:3" x14ac:dyDescent="0.2">
      <c r="A86" s="157">
        <v>84</v>
      </c>
      <c r="B86" s="157" t="s">
        <v>420</v>
      </c>
      <c r="C86" s="241" t="s">
        <v>421</v>
      </c>
    </row>
    <row r="87" spans="1:3" x14ac:dyDescent="0.2">
      <c r="A87" s="157">
        <v>85</v>
      </c>
      <c r="B87" s="157" t="s">
        <v>422</v>
      </c>
      <c r="C87" s="241" t="s">
        <v>423</v>
      </c>
    </row>
    <row r="88" spans="1:3" x14ac:dyDescent="0.2">
      <c r="A88" s="157">
        <v>86</v>
      </c>
      <c r="B88" s="157" t="s">
        <v>424</v>
      </c>
      <c r="C88" s="241" t="s">
        <v>425</v>
      </c>
    </row>
    <row r="89" spans="1:3" x14ac:dyDescent="0.2">
      <c r="A89" s="157">
        <v>87</v>
      </c>
      <c r="B89" s="157" t="s">
        <v>426</v>
      </c>
      <c r="C89" s="241" t="s">
        <v>427</v>
      </c>
    </row>
    <row r="90" spans="1:3" x14ac:dyDescent="0.2">
      <c r="A90" s="157">
        <v>88</v>
      </c>
      <c r="B90" s="157" t="s">
        <v>428</v>
      </c>
      <c r="C90" s="241" t="s">
        <v>429</v>
      </c>
    </row>
    <row r="91" spans="1:3" x14ac:dyDescent="0.2">
      <c r="A91" s="157">
        <v>89</v>
      </c>
      <c r="B91" s="157" t="s">
        <v>430</v>
      </c>
      <c r="C91" s="241" t="s">
        <v>431</v>
      </c>
    </row>
    <row r="92" spans="1:3" x14ac:dyDescent="0.2">
      <c r="A92" s="157">
        <v>90</v>
      </c>
      <c r="B92" s="157" t="s">
        <v>432</v>
      </c>
      <c r="C92" s="241" t="s">
        <v>433</v>
      </c>
    </row>
    <row r="93" spans="1:3" x14ac:dyDescent="0.2">
      <c r="A93" s="157">
        <v>91</v>
      </c>
      <c r="B93" s="157" t="s">
        <v>434</v>
      </c>
      <c r="C93" s="241" t="s">
        <v>435</v>
      </c>
    </row>
    <row r="94" spans="1:3" x14ac:dyDescent="0.2">
      <c r="A94" s="157">
        <v>92</v>
      </c>
      <c r="B94" s="157" t="s">
        <v>436</v>
      </c>
      <c r="C94" s="241" t="s">
        <v>437</v>
      </c>
    </row>
    <row r="95" spans="1:3" x14ac:dyDescent="0.2">
      <c r="A95" s="157">
        <v>93</v>
      </c>
      <c r="B95" s="157" t="s">
        <v>438</v>
      </c>
      <c r="C95" s="241" t="s">
        <v>439</v>
      </c>
    </row>
    <row r="96" spans="1:3" x14ac:dyDescent="0.2">
      <c r="A96" s="157">
        <v>94</v>
      </c>
      <c r="B96" s="157" t="s">
        <v>440</v>
      </c>
      <c r="C96" s="241" t="s">
        <v>441</v>
      </c>
    </row>
    <row r="97" spans="1:3" x14ac:dyDescent="0.2">
      <c r="A97" s="157">
        <v>95</v>
      </c>
      <c r="B97" s="157" t="s">
        <v>442</v>
      </c>
      <c r="C97" s="241" t="s">
        <v>443</v>
      </c>
    </row>
    <row r="98" spans="1:3" x14ac:dyDescent="0.2">
      <c r="A98" s="157">
        <v>96</v>
      </c>
      <c r="B98" s="157" t="s">
        <v>444</v>
      </c>
      <c r="C98" s="241" t="s">
        <v>445</v>
      </c>
    </row>
    <row r="99" spans="1:3" x14ac:dyDescent="0.2">
      <c r="A99" s="157">
        <v>97</v>
      </c>
      <c r="B99" s="157" t="s">
        <v>446</v>
      </c>
      <c r="C99" s="241" t="s">
        <v>447</v>
      </c>
    </row>
    <row r="100" spans="1:3" x14ac:dyDescent="0.2">
      <c r="A100" s="157">
        <v>98</v>
      </c>
      <c r="B100" s="157" t="s">
        <v>448</v>
      </c>
      <c r="C100" s="241" t="s">
        <v>449</v>
      </c>
    </row>
    <row r="101" spans="1:3" x14ac:dyDescent="0.2">
      <c r="A101" s="157">
        <v>99</v>
      </c>
      <c r="B101" s="157" t="s">
        <v>450</v>
      </c>
      <c r="C101" s="241" t="s">
        <v>451</v>
      </c>
    </row>
    <row r="102" spans="1:3" x14ac:dyDescent="0.2">
      <c r="A102" s="157">
        <v>100</v>
      </c>
      <c r="B102" s="157" t="s">
        <v>452</v>
      </c>
      <c r="C102" s="241" t="s">
        <v>453</v>
      </c>
    </row>
    <row r="103" spans="1:3" x14ac:dyDescent="0.2">
      <c r="A103" s="157">
        <v>101</v>
      </c>
      <c r="B103" s="157" t="s">
        <v>454</v>
      </c>
      <c r="C103" s="241" t="s">
        <v>455</v>
      </c>
    </row>
    <row r="104" spans="1:3" x14ac:dyDescent="0.2">
      <c r="A104" s="157">
        <v>102</v>
      </c>
      <c r="B104" s="157" t="s">
        <v>456</v>
      </c>
      <c r="C104" s="241" t="s">
        <v>457</v>
      </c>
    </row>
    <row r="105" spans="1:3" x14ac:dyDescent="0.2">
      <c r="A105" s="157">
        <v>103</v>
      </c>
      <c r="B105" s="157" t="s">
        <v>458</v>
      </c>
      <c r="C105" s="241" t="s">
        <v>459</v>
      </c>
    </row>
    <row r="106" spans="1:3" x14ac:dyDescent="0.2">
      <c r="A106" s="157">
        <v>104</v>
      </c>
      <c r="B106" s="157" t="s">
        <v>460</v>
      </c>
      <c r="C106" s="241" t="s">
        <v>461</v>
      </c>
    </row>
    <row r="107" spans="1:3" x14ac:dyDescent="0.2">
      <c r="A107" s="157">
        <v>105</v>
      </c>
      <c r="B107" s="157" t="s">
        <v>462</v>
      </c>
      <c r="C107" s="241" t="s">
        <v>463</v>
      </c>
    </row>
    <row r="108" spans="1:3" x14ac:dyDescent="0.2">
      <c r="A108" s="157">
        <v>106</v>
      </c>
      <c r="B108" s="157" t="s">
        <v>464</v>
      </c>
      <c r="C108" s="241" t="s">
        <v>465</v>
      </c>
    </row>
    <row r="109" spans="1:3" x14ac:dyDescent="0.2">
      <c r="A109" s="157">
        <v>107</v>
      </c>
      <c r="B109" s="157" t="s">
        <v>466</v>
      </c>
      <c r="C109" s="241" t="s">
        <v>467</v>
      </c>
    </row>
    <row r="110" spans="1:3" x14ac:dyDescent="0.2">
      <c r="A110" s="157">
        <v>108</v>
      </c>
      <c r="B110" s="157" t="s">
        <v>468</v>
      </c>
      <c r="C110" s="241" t="s">
        <v>469</v>
      </c>
    </row>
    <row r="111" spans="1:3" x14ac:dyDescent="0.2">
      <c r="A111" s="157">
        <v>109</v>
      </c>
      <c r="B111" s="157" t="s">
        <v>470</v>
      </c>
      <c r="C111" s="241" t="s">
        <v>471</v>
      </c>
    </row>
    <row r="112" spans="1:3" x14ac:dyDescent="0.2">
      <c r="A112" s="157">
        <v>110</v>
      </c>
      <c r="B112" s="157" t="s">
        <v>472</v>
      </c>
      <c r="C112" s="241" t="s">
        <v>473</v>
      </c>
    </row>
    <row r="113" spans="1:3" x14ac:dyDescent="0.2">
      <c r="A113" s="157">
        <v>111</v>
      </c>
      <c r="B113" s="157" t="s">
        <v>474</v>
      </c>
      <c r="C113" s="241" t="s">
        <v>475</v>
      </c>
    </row>
    <row r="114" spans="1:3" x14ac:dyDescent="0.2">
      <c r="A114" s="157">
        <v>112</v>
      </c>
      <c r="B114" s="157" t="s">
        <v>476</v>
      </c>
      <c r="C114" s="241" t="s">
        <v>477</v>
      </c>
    </row>
    <row r="115" spans="1:3" x14ac:dyDescent="0.2">
      <c r="A115" s="157">
        <v>113</v>
      </c>
      <c r="B115" s="157" t="s">
        <v>478</v>
      </c>
      <c r="C115" s="241" t="s">
        <v>479</v>
      </c>
    </row>
    <row r="116" spans="1:3" x14ac:dyDescent="0.2">
      <c r="A116" s="157">
        <v>114</v>
      </c>
      <c r="B116" s="157" t="s">
        <v>480</v>
      </c>
      <c r="C116" s="241" t="s">
        <v>481</v>
      </c>
    </row>
    <row r="117" spans="1:3" x14ac:dyDescent="0.2">
      <c r="A117" s="157">
        <v>115</v>
      </c>
      <c r="B117" s="157" t="s">
        <v>482</v>
      </c>
      <c r="C117" s="241" t="s">
        <v>483</v>
      </c>
    </row>
    <row r="118" spans="1:3" x14ac:dyDescent="0.2">
      <c r="A118" s="157">
        <v>116</v>
      </c>
      <c r="B118" s="157" t="s">
        <v>484</v>
      </c>
      <c r="C118" s="241" t="s">
        <v>485</v>
      </c>
    </row>
    <row r="119" spans="1:3" x14ac:dyDescent="0.2">
      <c r="A119" s="157">
        <v>117</v>
      </c>
      <c r="B119" s="157" t="s">
        <v>486</v>
      </c>
      <c r="C119" s="241" t="s">
        <v>487</v>
      </c>
    </row>
    <row r="120" spans="1:3" x14ac:dyDescent="0.2">
      <c r="A120" s="157">
        <v>118</v>
      </c>
      <c r="B120" s="157" t="s">
        <v>488</v>
      </c>
      <c r="C120" s="241" t="s">
        <v>489</v>
      </c>
    </row>
    <row r="121" spans="1:3" x14ac:dyDescent="0.2">
      <c r="A121" s="157">
        <v>119</v>
      </c>
      <c r="B121" s="157" t="s">
        <v>490</v>
      </c>
      <c r="C121" s="241" t="s">
        <v>491</v>
      </c>
    </row>
    <row r="122" spans="1:3" x14ac:dyDescent="0.2">
      <c r="A122" s="157">
        <v>120</v>
      </c>
      <c r="B122" s="157" t="s">
        <v>492</v>
      </c>
      <c r="C122" s="241" t="s">
        <v>493</v>
      </c>
    </row>
    <row r="123" spans="1:3" x14ac:dyDescent="0.2">
      <c r="A123" s="157">
        <v>121</v>
      </c>
      <c r="B123" s="157" t="s">
        <v>494</v>
      </c>
      <c r="C123" s="241" t="s">
        <v>495</v>
      </c>
    </row>
    <row r="124" spans="1:3" x14ac:dyDescent="0.2">
      <c r="A124" s="157">
        <v>122</v>
      </c>
      <c r="B124" s="157" t="s">
        <v>496</v>
      </c>
      <c r="C124" s="241" t="s">
        <v>497</v>
      </c>
    </row>
    <row r="125" spans="1:3" x14ac:dyDescent="0.2">
      <c r="A125" s="157">
        <v>123</v>
      </c>
      <c r="B125" s="157" t="s">
        <v>498</v>
      </c>
      <c r="C125" s="241" t="s">
        <v>499</v>
      </c>
    </row>
    <row r="126" spans="1:3" x14ac:dyDescent="0.2">
      <c r="A126" s="157">
        <v>124</v>
      </c>
      <c r="B126" s="157" t="s">
        <v>500</v>
      </c>
      <c r="C126" s="241" t="s">
        <v>501</v>
      </c>
    </row>
    <row r="127" spans="1:3" x14ac:dyDescent="0.2">
      <c r="A127" s="157">
        <v>125</v>
      </c>
      <c r="B127" s="157" t="s">
        <v>502</v>
      </c>
      <c r="C127" s="241" t="s">
        <v>503</v>
      </c>
    </row>
    <row r="128" spans="1:3" x14ac:dyDescent="0.2">
      <c r="A128" s="157">
        <v>126</v>
      </c>
      <c r="B128" s="157" t="s">
        <v>504</v>
      </c>
      <c r="C128" s="241" t="s">
        <v>505</v>
      </c>
    </row>
    <row r="129" spans="1:3" x14ac:dyDescent="0.2">
      <c r="A129" s="157">
        <v>127</v>
      </c>
      <c r="B129" s="157" t="s">
        <v>506</v>
      </c>
      <c r="C129" s="241" t="s">
        <v>507</v>
      </c>
    </row>
    <row r="130" spans="1:3" x14ac:dyDescent="0.2">
      <c r="A130" s="157">
        <v>128</v>
      </c>
      <c r="B130" s="157" t="s">
        <v>508</v>
      </c>
      <c r="C130" s="241" t="s">
        <v>509</v>
      </c>
    </row>
    <row r="131" spans="1:3" x14ac:dyDescent="0.2">
      <c r="A131" s="157">
        <v>129</v>
      </c>
      <c r="B131" s="157" t="s">
        <v>510</v>
      </c>
      <c r="C131" s="241" t="s">
        <v>511</v>
      </c>
    </row>
    <row r="132" spans="1:3" x14ac:dyDescent="0.2">
      <c r="A132" s="157">
        <v>130</v>
      </c>
      <c r="B132" s="157" t="s">
        <v>512</v>
      </c>
      <c r="C132" s="241" t="s">
        <v>513</v>
      </c>
    </row>
    <row r="133" spans="1:3" x14ac:dyDescent="0.2">
      <c r="A133" s="157">
        <v>131</v>
      </c>
      <c r="B133" s="157" t="s">
        <v>514</v>
      </c>
      <c r="C133" s="241" t="s">
        <v>515</v>
      </c>
    </row>
    <row r="134" spans="1:3" x14ac:dyDescent="0.2">
      <c r="A134" s="157">
        <v>132</v>
      </c>
      <c r="B134" s="157" t="s">
        <v>516</v>
      </c>
      <c r="C134" s="241" t="s">
        <v>517</v>
      </c>
    </row>
    <row r="135" spans="1:3" x14ac:dyDescent="0.2">
      <c r="A135" s="157">
        <v>133</v>
      </c>
      <c r="B135" s="157" t="s">
        <v>518</v>
      </c>
      <c r="C135" s="241" t="s">
        <v>519</v>
      </c>
    </row>
    <row r="136" spans="1:3" x14ac:dyDescent="0.2">
      <c r="A136" s="157">
        <v>134</v>
      </c>
      <c r="B136" s="157" t="s">
        <v>520</v>
      </c>
      <c r="C136" s="241" t="s">
        <v>521</v>
      </c>
    </row>
    <row r="137" spans="1:3" x14ac:dyDescent="0.2">
      <c r="A137" s="157">
        <v>135</v>
      </c>
      <c r="B137" s="157" t="s">
        <v>522</v>
      </c>
      <c r="C137" s="241" t="s">
        <v>523</v>
      </c>
    </row>
    <row r="138" spans="1:3" x14ac:dyDescent="0.2">
      <c r="A138" s="157">
        <v>136</v>
      </c>
      <c r="B138" s="157" t="s">
        <v>524</v>
      </c>
      <c r="C138" s="241" t="s">
        <v>525</v>
      </c>
    </row>
    <row r="139" spans="1:3" x14ac:dyDescent="0.2">
      <c r="A139" s="157">
        <v>137</v>
      </c>
      <c r="B139" s="157" t="s">
        <v>526</v>
      </c>
      <c r="C139" s="241" t="s">
        <v>527</v>
      </c>
    </row>
    <row r="140" spans="1:3" x14ac:dyDescent="0.2">
      <c r="A140" s="157">
        <v>138</v>
      </c>
      <c r="B140" s="157" t="s">
        <v>528</v>
      </c>
      <c r="C140" s="241" t="s">
        <v>529</v>
      </c>
    </row>
    <row r="141" spans="1:3" x14ac:dyDescent="0.2">
      <c r="A141" s="157">
        <v>139</v>
      </c>
      <c r="B141" s="157" t="s">
        <v>530</v>
      </c>
      <c r="C141" s="241" t="s">
        <v>531</v>
      </c>
    </row>
    <row r="142" spans="1:3" x14ac:dyDescent="0.2">
      <c r="A142" s="157">
        <v>140</v>
      </c>
      <c r="B142" s="157" t="s">
        <v>532</v>
      </c>
      <c r="C142" s="241" t="s">
        <v>533</v>
      </c>
    </row>
    <row r="143" spans="1:3" x14ac:dyDescent="0.2">
      <c r="A143" s="157">
        <v>141</v>
      </c>
      <c r="B143" s="157" t="s">
        <v>534</v>
      </c>
      <c r="C143" s="241" t="s">
        <v>535</v>
      </c>
    </row>
    <row r="144" spans="1:3" x14ac:dyDescent="0.2">
      <c r="A144" s="157">
        <v>142</v>
      </c>
      <c r="B144" s="157" t="s">
        <v>536</v>
      </c>
      <c r="C144" s="241" t="s">
        <v>537</v>
      </c>
    </row>
    <row r="145" spans="1:3" x14ac:dyDescent="0.2">
      <c r="A145" s="157">
        <v>143</v>
      </c>
      <c r="B145" s="157" t="s">
        <v>538</v>
      </c>
      <c r="C145" s="241" t="s">
        <v>539</v>
      </c>
    </row>
    <row r="146" spans="1:3" x14ac:dyDescent="0.2">
      <c r="A146" s="157">
        <v>144</v>
      </c>
      <c r="B146" s="157" t="s">
        <v>540</v>
      </c>
      <c r="C146" s="241" t="s">
        <v>541</v>
      </c>
    </row>
    <row r="147" spans="1:3" x14ac:dyDescent="0.2">
      <c r="A147" s="157">
        <v>145</v>
      </c>
      <c r="B147" s="157" t="s">
        <v>542</v>
      </c>
      <c r="C147" s="241" t="s">
        <v>543</v>
      </c>
    </row>
    <row r="148" spans="1:3" x14ac:dyDescent="0.2">
      <c r="A148" s="157">
        <v>146</v>
      </c>
      <c r="B148" s="157" t="s">
        <v>544</v>
      </c>
      <c r="C148" s="241" t="s">
        <v>545</v>
      </c>
    </row>
    <row r="149" spans="1:3" x14ac:dyDescent="0.2">
      <c r="A149" s="157">
        <v>147</v>
      </c>
      <c r="B149" s="157" t="s">
        <v>546</v>
      </c>
      <c r="C149" s="241" t="s">
        <v>547</v>
      </c>
    </row>
    <row r="150" spans="1:3" x14ac:dyDescent="0.2">
      <c r="A150" s="157">
        <v>148</v>
      </c>
      <c r="B150" s="157" t="s">
        <v>548</v>
      </c>
      <c r="C150" s="241" t="s">
        <v>549</v>
      </c>
    </row>
    <row r="151" spans="1:3" x14ac:dyDescent="0.2">
      <c r="A151" s="157">
        <v>149</v>
      </c>
      <c r="B151" s="157" t="s">
        <v>550</v>
      </c>
      <c r="C151" s="241" t="s">
        <v>551</v>
      </c>
    </row>
    <row r="152" spans="1:3" x14ac:dyDescent="0.2">
      <c r="A152" s="157">
        <v>150</v>
      </c>
      <c r="B152" s="157" t="s">
        <v>552</v>
      </c>
      <c r="C152" s="241" t="s">
        <v>553</v>
      </c>
    </row>
    <row r="153" spans="1:3" x14ac:dyDescent="0.2">
      <c r="A153" s="157">
        <v>151</v>
      </c>
      <c r="B153" s="157" t="s">
        <v>554</v>
      </c>
      <c r="C153" s="241" t="s">
        <v>555</v>
      </c>
    </row>
    <row r="154" spans="1:3" x14ac:dyDescent="0.2">
      <c r="A154" s="157">
        <v>152</v>
      </c>
      <c r="B154" s="157" t="s">
        <v>556</v>
      </c>
      <c r="C154" s="241" t="s">
        <v>557</v>
      </c>
    </row>
    <row r="155" spans="1:3" x14ac:dyDescent="0.2">
      <c r="A155" s="157">
        <v>153</v>
      </c>
      <c r="B155" s="157" t="s">
        <v>558</v>
      </c>
      <c r="C155" s="241" t="s">
        <v>559</v>
      </c>
    </row>
    <row r="156" spans="1:3" x14ac:dyDescent="0.2">
      <c r="A156" s="157">
        <v>154</v>
      </c>
      <c r="B156" s="157" t="s">
        <v>560</v>
      </c>
      <c r="C156" s="241" t="s">
        <v>561</v>
      </c>
    </row>
    <row r="157" spans="1:3" x14ac:dyDescent="0.2">
      <c r="A157" s="157">
        <v>155</v>
      </c>
      <c r="B157" s="157" t="s">
        <v>562</v>
      </c>
      <c r="C157" s="241" t="s">
        <v>563</v>
      </c>
    </row>
    <row r="158" spans="1:3" x14ac:dyDescent="0.2">
      <c r="A158" s="157">
        <v>156</v>
      </c>
      <c r="B158" s="157" t="s">
        <v>564</v>
      </c>
      <c r="C158" s="241" t="s">
        <v>565</v>
      </c>
    </row>
    <row r="159" spans="1:3" x14ac:dyDescent="0.2">
      <c r="A159" s="157">
        <v>157</v>
      </c>
      <c r="B159" s="157" t="s">
        <v>566</v>
      </c>
      <c r="C159" s="241" t="s">
        <v>567</v>
      </c>
    </row>
    <row r="160" spans="1:3" x14ac:dyDescent="0.2">
      <c r="A160" s="157">
        <v>158</v>
      </c>
      <c r="B160" s="157" t="s">
        <v>568</v>
      </c>
      <c r="C160" s="241" t="s">
        <v>569</v>
      </c>
    </row>
    <row r="161" spans="1:3" x14ac:dyDescent="0.2">
      <c r="A161" s="157">
        <v>159</v>
      </c>
      <c r="B161" s="157" t="s">
        <v>570</v>
      </c>
      <c r="C161" s="241" t="s">
        <v>571</v>
      </c>
    </row>
    <row r="162" spans="1:3" x14ac:dyDescent="0.2">
      <c r="A162" s="157">
        <v>160</v>
      </c>
      <c r="B162" s="157" t="s">
        <v>572</v>
      </c>
      <c r="C162" s="241" t="s">
        <v>573</v>
      </c>
    </row>
    <row r="163" spans="1:3" x14ac:dyDescent="0.2">
      <c r="A163" s="157">
        <v>161</v>
      </c>
      <c r="B163" s="157" t="s">
        <v>574</v>
      </c>
      <c r="C163" s="241" t="s">
        <v>575</v>
      </c>
    </row>
    <row r="164" spans="1:3" x14ac:dyDescent="0.2">
      <c r="A164" s="157">
        <v>162</v>
      </c>
      <c r="B164" s="157" t="s">
        <v>576</v>
      </c>
      <c r="C164" s="241" t="s">
        <v>577</v>
      </c>
    </row>
    <row r="165" spans="1:3" x14ac:dyDescent="0.2">
      <c r="A165" s="157">
        <v>163</v>
      </c>
      <c r="B165" s="157" t="s">
        <v>578</v>
      </c>
      <c r="C165" s="241" t="s">
        <v>579</v>
      </c>
    </row>
    <row r="166" spans="1:3" x14ac:dyDescent="0.2">
      <c r="A166" s="157">
        <v>164</v>
      </c>
      <c r="B166" s="157" t="s">
        <v>580</v>
      </c>
      <c r="C166" s="241" t="s">
        <v>581</v>
      </c>
    </row>
    <row r="167" spans="1:3" x14ac:dyDescent="0.2">
      <c r="A167" s="157">
        <v>165</v>
      </c>
      <c r="B167" s="157" t="s">
        <v>582</v>
      </c>
      <c r="C167" s="241" t="s">
        <v>583</v>
      </c>
    </row>
    <row r="168" spans="1:3" x14ac:dyDescent="0.2">
      <c r="A168" s="157">
        <v>166</v>
      </c>
      <c r="B168" s="157" t="s">
        <v>584</v>
      </c>
      <c r="C168" s="241" t="s">
        <v>585</v>
      </c>
    </row>
    <row r="169" spans="1:3" x14ac:dyDescent="0.2">
      <c r="A169" s="157">
        <v>167</v>
      </c>
      <c r="B169" s="157" t="s">
        <v>586</v>
      </c>
      <c r="C169" s="241" t="s">
        <v>587</v>
      </c>
    </row>
    <row r="170" spans="1:3" x14ac:dyDescent="0.2">
      <c r="A170" s="157">
        <v>168</v>
      </c>
      <c r="B170" s="157" t="s">
        <v>588</v>
      </c>
      <c r="C170" s="241" t="s">
        <v>589</v>
      </c>
    </row>
    <row r="171" spans="1:3" x14ac:dyDescent="0.2">
      <c r="A171" s="157">
        <v>169</v>
      </c>
      <c r="B171" s="157" t="s">
        <v>590</v>
      </c>
      <c r="C171" s="241" t="s">
        <v>591</v>
      </c>
    </row>
    <row r="172" spans="1:3" x14ac:dyDescent="0.2">
      <c r="A172" s="157">
        <v>170</v>
      </c>
      <c r="B172" s="157" t="s">
        <v>592</v>
      </c>
      <c r="C172" s="241" t="s">
        <v>593</v>
      </c>
    </row>
    <row r="173" spans="1:3" x14ac:dyDescent="0.2">
      <c r="A173" s="157">
        <v>171</v>
      </c>
      <c r="B173" s="157" t="s">
        <v>594</v>
      </c>
      <c r="C173" s="241" t="s">
        <v>595</v>
      </c>
    </row>
    <row r="174" spans="1:3" x14ac:dyDescent="0.2">
      <c r="A174" s="157">
        <v>172</v>
      </c>
      <c r="B174" s="157" t="s">
        <v>596</v>
      </c>
      <c r="C174" s="241" t="s">
        <v>597</v>
      </c>
    </row>
    <row r="175" spans="1:3" x14ac:dyDescent="0.2">
      <c r="A175" s="157">
        <v>173</v>
      </c>
      <c r="B175" s="157" t="s">
        <v>598</v>
      </c>
      <c r="C175" s="241" t="s">
        <v>599</v>
      </c>
    </row>
    <row r="176" spans="1:3" x14ac:dyDescent="0.2">
      <c r="A176" s="157">
        <v>174</v>
      </c>
      <c r="B176" s="157" t="s">
        <v>600</v>
      </c>
      <c r="C176" s="241" t="s">
        <v>601</v>
      </c>
    </row>
    <row r="177" spans="1:3" x14ac:dyDescent="0.2">
      <c r="A177" s="157">
        <v>175</v>
      </c>
      <c r="B177" s="157" t="s">
        <v>602</v>
      </c>
      <c r="C177" s="241" t="s">
        <v>603</v>
      </c>
    </row>
    <row r="178" spans="1:3" x14ac:dyDescent="0.2">
      <c r="A178" s="157">
        <v>176</v>
      </c>
      <c r="B178" s="157" t="s">
        <v>604</v>
      </c>
      <c r="C178" s="241" t="s">
        <v>605</v>
      </c>
    </row>
    <row r="179" spans="1:3" x14ac:dyDescent="0.2">
      <c r="A179" s="157">
        <v>177</v>
      </c>
      <c r="B179" s="157" t="s">
        <v>606</v>
      </c>
      <c r="C179" s="241" t="s">
        <v>607</v>
      </c>
    </row>
    <row r="180" spans="1:3" x14ac:dyDescent="0.2">
      <c r="A180" s="157">
        <v>178</v>
      </c>
      <c r="B180" s="157" t="s">
        <v>608</v>
      </c>
      <c r="C180" s="241" t="s">
        <v>609</v>
      </c>
    </row>
    <row r="181" spans="1:3" x14ac:dyDescent="0.2">
      <c r="A181" s="157">
        <v>179</v>
      </c>
      <c r="B181" s="157" t="s">
        <v>610</v>
      </c>
      <c r="C181" s="241" t="s">
        <v>611</v>
      </c>
    </row>
    <row r="182" spans="1:3" x14ac:dyDescent="0.2">
      <c r="A182" s="157">
        <v>180</v>
      </c>
      <c r="B182" s="157" t="s">
        <v>612</v>
      </c>
      <c r="C182" s="241" t="s">
        <v>613</v>
      </c>
    </row>
    <row r="183" spans="1:3" x14ac:dyDescent="0.2">
      <c r="A183" s="157">
        <v>181</v>
      </c>
      <c r="B183" s="157" t="s">
        <v>614</v>
      </c>
      <c r="C183" s="241" t="s">
        <v>615</v>
      </c>
    </row>
    <row r="184" spans="1:3" x14ac:dyDescent="0.2">
      <c r="A184" s="157">
        <v>182</v>
      </c>
      <c r="B184" s="157" t="s">
        <v>616</v>
      </c>
      <c r="C184" s="241" t="s">
        <v>617</v>
      </c>
    </row>
    <row r="185" spans="1:3" x14ac:dyDescent="0.2">
      <c r="A185" s="157">
        <v>183</v>
      </c>
      <c r="B185" s="157" t="s">
        <v>618</v>
      </c>
      <c r="C185" s="241" t="s">
        <v>619</v>
      </c>
    </row>
    <row r="186" spans="1:3" x14ac:dyDescent="0.2">
      <c r="A186" s="157">
        <v>184</v>
      </c>
      <c r="B186" s="157" t="s">
        <v>620</v>
      </c>
      <c r="C186" s="241" t="s">
        <v>621</v>
      </c>
    </row>
    <row r="187" spans="1:3" x14ac:dyDescent="0.2">
      <c r="A187" s="157">
        <v>185</v>
      </c>
      <c r="B187" s="157" t="s">
        <v>622</v>
      </c>
      <c r="C187" s="241" t="s">
        <v>623</v>
      </c>
    </row>
    <row r="188" spans="1:3" x14ac:dyDescent="0.2">
      <c r="A188" s="157">
        <v>186</v>
      </c>
      <c r="B188" s="157" t="s">
        <v>624</v>
      </c>
      <c r="C188" s="241" t="s">
        <v>625</v>
      </c>
    </row>
    <row r="189" spans="1:3" x14ac:dyDescent="0.2">
      <c r="A189" s="157">
        <v>187</v>
      </c>
      <c r="B189" s="157" t="s">
        <v>626</v>
      </c>
      <c r="C189" s="241" t="s">
        <v>627</v>
      </c>
    </row>
    <row r="190" spans="1:3" x14ac:dyDescent="0.2">
      <c r="A190" s="157">
        <v>188</v>
      </c>
      <c r="B190" s="157" t="s">
        <v>628</v>
      </c>
      <c r="C190" s="241" t="s">
        <v>629</v>
      </c>
    </row>
    <row r="191" spans="1:3" x14ac:dyDescent="0.2">
      <c r="A191" s="157">
        <v>189</v>
      </c>
      <c r="B191" s="157" t="s">
        <v>630</v>
      </c>
      <c r="C191" s="241" t="s">
        <v>631</v>
      </c>
    </row>
    <row r="192" spans="1:3" x14ac:dyDescent="0.2">
      <c r="A192" s="157">
        <v>190</v>
      </c>
      <c r="B192" s="157" t="s">
        <v>632</v>
      </c>
      <c r="C192" s="241" t="s">
        <v>633</v>
      </c>
    </row>
    <row r="193" spans="1:3" x14ac:dyDescent="0.2">
      <c r="A193" s="157">
        <v>191</v>
      </c>
      <c r="B193" s="157" t="s">
        <v>634</v>
      </c>
      <c r="C193" s="241" t="s">
        <v>635</v>
      </c>
    </row>
    <row r="194" spans="1:3" x14ac:dyDescent="0.2">
      <c r="A194" s="157">
        <v>192</v>
      </c>
      <c r="B194" s="157" t="s">
        <v>636</v>
      </c>
      <c r="C194" s="241" t="s">
        <v>637</v>
      </c>
    </row>
    <row r="195" spans="1:3" x14ac:dyDescent="0.2">
      <c r="A195" s="157">
        <v>193</v>
      </c>
      <c r="B195" s="157" t="s">
        <v>638</v>
      </c>
      <c r="C195" s="241" t="s">
        <v>639</v>
      </c>
    </row>
    <row r="196" spans="1:3" x14ac:dyDescent="0.2">
      <c r="A196" s="157">
        <v>194</v>
      </c>
      <c r="B196" s="157" t="s">
        <v>640</v>
      </c>
      <c r="C196" s="241" t="s">
        <v>641</v>
      </c>
    </row>
    <row r="197" spans="1:3" x14ac:dyDescent="0.2">
      <c r="A197" s="157">
        <v>195</v>
      </c>
      <c r="B197" s="157" t="s">
        <v>642</v>
      </c>
      <c r="C197" s="241" t="s">
        <v>643</v>
      </c>
    </row>
    <row r="198" spans="1:3" x14ac:dyDescent="0.2">
      <c r="A198" s="157">
        <v>196</v>
      </c>
      <c r="B198" s="157" t="s">
        <v>644</v>
      </c>
      <c r="C198" s="241" t="s">
        <v>645</v>
      </c>
    </row>
    <row r="199" spans="1:3" x14ac:dyDescent="0.2">
      <c r="A199" s="157">
        <v>197</v>
      </c>
      <c r="B199" s="157" t="s">
        <v>646</v>
      </c>
      <c r="C199" s="241" t="s">
        <v>647</v>
      </c>
    </row>
    <row r="200" spans="1:3" x14ac:dyDescent="0.2">
      <c r="A200" s="157">
        <v>198</v>
      </c>
      <c r="B200" s="157" t="s">
        <v>648</v>
      </c>
      <c r="C200" s="241" t="s">
        <v>649</v>
      </c>
    </row>
    <row r="201" spans="1:3" x14ac:dyDescent="0.2">
      <c r="A201" s="157">
        <v>199</v>
      </c>
      <c r="B201" s="157" t="s">
        <v>650</v>
      </c>
      <c r="C201" s="241" t="s">
        <v>651</v>
      </c>
    </row>
    <row r="202" spans="1:3" x14ac:dyDescent="0.2">
      <c r="A202" s="157">
        <v>200</v>
      </c>
      <c r="B202" s="157" t="s">
        <v>652</v>
      </c>
      <c r="C202" s="241" t="s">
        <v>653</v>
      </c>
    </row>
    <row r="203" spans="1:3" x14ac:dyDescent="0.2">
      <c r="A203" s="157">
        <v>201</v>
      </c>
      <c r="B203" s="157" t="s">
        <v>654</v>
      </c>
      <c r="C203" s="241" t="s">
        <v>655</v>
      </c>
    </row>
    <row r="204" spans="1:3" x14ac:dyDescent="0.2">
      <c r="A204" s="157">
        <v>202</v>
      </c>
      <c r="B204" s="157" t="s">
        <v>656</v>
      </c>
      <c r="C204" s="241" t="s">
        <v>657</v>
      </c>
    </row>
    <row r="205" spans="1:3" x14ac:dyDescent="0.2">
      <c r="A205" s="157">
        <v>203</v>
      </c>
      <c r="B205" s="157" t="s">
        <v>658</v>
      </c>
      <c r="C205" s="241" t="s">
        <v>659</v>
      </c>
    </row>
    <row r="206" spans="1:3" x14ac:dyDescent="0.2">
      <c r="A206" s="157">
        <v>204</v>
      </c>
      <c r="B206" s="157" t="s">
        <v>660</v>
      </c>
      <c r="C206" s="241" t="s">
        <v>661</v>
      </c>
    </row>
    <row r="207" spans="1:3" x14ac:dyDescent="0.2">
      <c r="A207" s="157">
        <v>205</v>
      </c>
      <c r="B207" s="157" t="s">
        <v>662</v>
      </c>
      <c r="C207" s="241" t="s">
        <v>663</v>
      </c>
    </row>
    <row r="208" spans="1:3" x14ac:dyDescent="0.2">
      <c r="A208" s="157">
        <v>206</v>
      </c>
      <c r="B208" s="157" t="s">
        <v>664</v>
      </c>
      <c r="C208" s="241" t="s">
        <v>665</v>
      </c>
    </row>
    <row r="209" spans="1:3" x14ac:dyDescent="0.2">
      <c r="A209" s="157">
        <v>207</v>
      </c>
      <c r="B209" s="157" t="s">
        <v>666</v>
      </c>
      <c r="C209" s="241" t="s">
        <v>667</v>
      </c>
    </row>
    <row r="210" spans="1:3" x14ac:dyDescent="0.2">
      <c r="A210" s="157">
        <v>208</v>
      </c>
      <c r="B210" s="157" t="s">
        <v>668</v>
      </c>
      <c r="C210" s="241" t="s">
        <v>669</v>
      </c>
    </row>
    <row r="211" spans="1:3" x14ac:dyDescent="0.2">
      <c r="A211" s="157">
        <v>209</v>
      </c>
      <c r="B211" s="157" t="s">
        <v>670</v>
      </c>
      <c r="C211" s="241" t="s">
        <v>671</v>
      </c>
    </row>
    <row r="212" spans="1:3" x14ac:dyDescent="0.2">
      <c r="A212" s="157">
        <v>210</v>
      </c>
      <c r="B212" s="157" t="s">
        <v>672</v>
      </c>
      <c r="C212" s="241" t="s">
        <v>673</v>
      </c>
    </row>
    <row r="213" spans="1:3" x14ac:dyDescent="0.2">
      <c r="A213" s="157">
        <v>211</v>
      </c>
      <c r="B213" s="157" t="s">
        <v>674</v>
      </c>
      <c r="C213" s="241" t="s">
        <v>675</v>
      </c>
    </row>
    <row r="214" spans="1:3" x14ac:dyDescent="0.2">
      <c r="A214" s="157"/>
      <c r="B214" s="157"/>
      <c r="C214" s="157"/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XFD1048576"/>
    </sheetView>
  </sheetViews>
  <sheetFormatPr defaultColWidth="9.125" defaultRowHeight="14.25" x14ac:dyDescent="0.2"/>
  <cols>
    <col min="1" max="1" width="30.625" style="214" customWidth="1"/>
    <col min="2" max="3" width="9.125" style="214"/>
    <col min="4" max="4" width="9.125" style="232"/>
    <col min="5" max="5" width="9.125" style="214"/>
    <col min="6" max="6" width="14.75" style="214" bestFit="1" customWidth="1"/>
    <col min="7" max="9" width="9.125" style="214"/>
    <col min="10" max="10" width="18.375" style="214" customWidth="1"/>
    <col min="11" max="16384" width="9.125" style="214"/>
  </cols>
  <sheetData>
    <row r="1" spans="1:13" x14ac:dyDescent="0.2">
      <c r="A1" s="207" t="s">
        <v>676</v>
      </c>
      <c r="B1" s="207" t="s">
        <v>677</v>
      </c>
      <c r="C1" s="207" t="s">
        <v>678</v>
      </c>
      <c r="D1" s="208" t="s">
        <v>679</v>
      </c>
      <c r="E1" s="209"/>
      <c r="F1" s="209" t="s">
        <v>680</v>
      </c>
      <c r="G1" s="210" t="s">
        <v>681</v>
      </c>
      <c r="H1" s="211"/>
      <c r="I1" s="211" t="s">
        <v>682</v>
      </c>
      <c r="J1" s="212">
        <v>1.4</v>
      </c>
      <c r="K1" s="213"/>
      <c r="L1" s="213"/>
      <c r="M1" s="213"/>
    </row>
    <row r="2" spans="1:13" x14ac:dyDescent="0.2">
      <c r="A2" s="215" t="s">
        <v>98</v>
      </c>
      <c r="B2" s="215" t="s">
        <v>683</v>
      </c>
      <c r="C2" s="216" t="s">
        <v>684</v>
      </c>
      <c r="D2" s="216" t="s">
        <v>685</v>
      </c>
      <c r="E2" s="209"/>
      <c r="F2" s="209" t="s">
        <v>686</v>
      </c>
      <c r="G2" s="210">
        <v>50</v>
      </c>
      <c r="H2" s="211"/>
      <c r="I2" s="211" t="s">
        <v>687</v>
      </c>
      <c r="J2" s="217" t="s">
        <v>688</v>
      </c>
      <c r="K2" s="213"/>
      <c r="L2" s="213"/>
      <c r="M2" s="213"/>
    </row>
    <row r="3" spans="1:13" x14ac:dyDescent="0.2">
      <c r="A3" s="215" t="s">
        <v>95</v>
      </c>
      <c r="B3" s="215" t="s">
        <v>683</v>
      </c>
      <c r="C3" s="216" t="s">
        <v>684</v>
      </c>
      <c r="D3" s="216" t="s">
        <v>689</v>
      </c>
      <c r="E3" s="209"/>
      <c r="F3" s="209" t="s">
        <v>690</v>
      </c>
      <c r="G3" s="210">
        <v>1</v>
      </c>
      <c r="H3" s="211"/>
      <c r="I3" s="211"/>
      <c r="J3" s="211"/>
      <c r="K3" s="213"/>
      <c r="L3" s="213"/>
      <c r="M3" s="213"/>
    </row>
    <row r="4" spans="1:13" x14ac:dyDescent="0.2">
      <c r="A4" s="215" t="s">
        <v>94</v>
      </c>
      <c r="B4" s="215" t="s">
        <v>683</v>
      </c>
      <c r="C4" s="216" t="s">
        <v>684</v>
      </c>
      <c r="D4" s="216" t="s">
        <v>691</v>
      </c>
      <c r="E4" s="209"/>
      <c r="F4" s="209" t="s">
        <v>692</v>
      </c>
      <c r="G4" s="218" t="s">
        <v>693</v>
      </c>
      <c r="H4" s="211"/>
      <c r="I4" s="211"/>
      <c r="J4" s="211"/>
      <c r="K4" s="213"/>
      <c r="L4" s="213"/>
      <c r="M4" s="213"/>
    </row>
    <row r="5" spans="1:13" x14ac:dyDescent="0.2">
      <c r="A5" s="215" t="s">
        <v>92</v>
      </c>
      <c r="B5" s="215" t="s">
        <v>683</v>
      </c>
      <c r="C5" s="216" t="s">
        <v>684</v>
      </c>
      <c r="D5" s="216" t="s">
        <v>694</v>
      </c>
      <c r="E5" s="219"/>
      <c r="F5" s="219"/>
      <c r="G5" s="209"/>
      <c r="H5" s="211"/>
      <c r="I5" s="211"/>
      <c r="J5" s="211"/>
      <c r="K5" s="213"/>
      <c r="L5" s="213"/>
      <c r="M5" s="213"/>
    </row>
    <row r="6" spans="1:13" x14ac:dyDescent="0.2">
      <c r="A6" s="215" t="s">
        <v>91</v>
      </c>
      <c r="B6" s="215" t="s">
        <v>683</v>
      </c>
      <c r="C6" s="216" t="s">
        <v>684</v>
      </c>
      <c r="D6" s="216" t="s">
        <v>695</v>
      </c>
      <c r="E6" s="209"/>
      <c r="F6" s="209"/>
      <c r="G6" s="209"/>
      <c r="H6" s="211"/>
      <c r="I6" s="211"/>
      <c r="J6" s="211"/>
      <c r="K6" s="213"/>
      <c r="L6" s="213"/>
      <c r="M6" s="213"/>
    </row>
    <row r="7" spans="1:13" x14ac:dyDescent="0.2">
      <c r="A7" s="215" t="s">
        <v>89</v>
      </c>
      <c r="B7" s="215" t="s">
        <v>683</v>
      </c>
      <c r="C7" s="216" t="s">
        <v>684</v>
      </c>
      <c r="D7" s="216" t="s">
        <v>696</v>
      </c>
      <c r="E7" s="209"/>
      <c r="F7" s="209"/>
      <c r="G7" s="209"/>
      <c r="H7" s="211"/>
      <c r="I7" s="211"/>
      <c r="J7" s="211"/>
      <c r="K7" s="213"/>
      <c r="L7" s="213"/>
      <c r="M7" s="213"/>
    </row>
    <row r="8" spans="1:13" x14ac:dyDescent="0.2">
      <c r="A8" s="215" t="s">
        <v>88</v>
      </c>
      <c r="B8" s="215" t="s">
        <v>683</v>
      </c>
      <c r="C8" s="216" t="s">
        <v>684</v>
      </c>
      <c r="D8" s="216" t="s">
        <v>697</v>
      </c>
      <c r="E8" s="209"/>
      <c r="F8" s="209"/>
      <c r="G8" s="209"/>
      <c r="H8" s="220"/>
      <c r="I8" s="220"/>
      <c r="J8" s="220"/>
      <c r="K8" s="213"/>
      <c r="L8" s="213"/>
      <c r="M8" s="213"/>
    </row>
    <row r="9" spans="1:13" x14ac:dyDescent="0.2">
      <c r="A9" s="215" t="s">
        <v>86</v>
      </c>
      <c r="B9" s="215" t="s">
        <v>683</v>
      </c>
      <c r="C9" s="216" t="s">
        <v>684</v>
      </c>
      <c r="D9" s="216" t="s">
        <v>698</v>
      </c>
      <c r="E9" s="209"/>
      <c r="F9" s="220"/>
      <c r="G9" s="220"/>
      <c r="H9" s="220"/>
      <c r="I9" s="220"/>
      <c r="J9" s="220"/>
      <c r="K9" s="213"/>
      <c r="L9" s="213"/>
      <c r="M9" s="213"/>
    </row>
    <row r="10" spans="1:13" x14ac:dyDescent="0.2">
      <c r="A10" s="215" t="s">
        <v>84</v>
      </c>
      <c r="B10" s="215" t="s">
        <v>683</v>
      </c>
      <c r="C10" s="216" t="s">
        <v>684</v>
      </c>
      <c r="D10" s="216" t="s">
        <v>699</v>
      </c>
      <c r="E10" s="209"/>
      <c r="F10" s="209"/>
      <c r="G10" s="209"/>
      <c r="H10" s="220"/>
      <c r="I10" s="220"/>
      <c r="J10" s="220"/>
      <c r="K10" s="213"/>
      <c r="L10" s="213"/>
      <c r="M10" s="213"/>
    </row>
    <row r="11" spans="1:13" x14ac:dyDescent="0.2">
      <c r="A11" s="221" t="s">
        <v>81</v>
      </c>
      <c r="B11" s="215" t="s">
        <v>683</v>
      </c>
      <c r="C11" s="216" t="s">
        <v>700</v>
      </c>
      <c r="D11" s="216">
        <v>7</v>
      </c>
      <c r="E11" s="209"/>
      <c r="F11" s="220"/>
      <c r="G11" s="220"/>
      <c r="H11" s="220"/>
      <c r="I11" s="222"/>
      <c r="J11" s="223"/>
      <c r="K11" s="213"/>
      <c r="L11" s="213"/>
      <c r="M11" s="213"/>
    </row>
    <row r="12" spans="1:13" x14ac:dyDescent="0.2">
      <c r="A12" s="224" t="s">
        <v>80</v>
      </c>
      <c r="B12" s="215" t="s">
        <v>683</v>
      </c>
      <c r="C12" s="216" t="s">
        <v>700</v>
      </c>
      <c r="D12" s="225">
        <v>8</v>
      </c>
      <c r="E12" s="209"/>
      <c r="F12" s="220"/>
      <c r="G12" s="220"/>
      <c r="H12" s="220"/>
      <c r="I12" s="222"/>
      <c r="J12" s="223"/>
      <c r="K12" s="213"/>
      <c r="L12" s="213"/>
      <c r="M12" s="213"/>
    </row>
    <row r="13" spans="1:13" x14ac:dyDescent="0.2">
      <c r="A13" s="221" t="s">
        <v>79</v>
      </c>
      <c r="B13" s="215" t="s">
        <v>683</v>
      </c>
      <c r="C13" s="216" t="s">
        <v>700</v>
      </c>
      <c r="D13" s="216">
        <v>9</v>
      </c>
      <c r="E13" s="209"/>
      <c r="F13" s="220"/>
      <c r="G13" s="220"/>
      <c r="H13" s="220"/>
      <c r="I13" s="222"/>
      <c r="J13" s="223"/>
      <c r="K13" s="213"/>
      <c r="L13" s="213"/>
      <c r="M13" s="213"/>
    </row>
    <row r="14" spans="1:13" x14ac:dyDescent="0.2">
      <c r="A14" s="221" t="s">
        <v>78</v>
      </c>
      <c r="B14" s="221" t="s">
        <v>683</v>
      </c>
      <c r="C14" s="216" t="s">
        <v>700</v>
      </c>
      <c r="D14" s="225">
        <v>10</v>
      </c>
      <c r="E14" s="209"/>
      <c r="F14" s="220"/>
      <c r="G14" s="220"/>
      <c r="H14" s="220"/>
      <c r="I14" s="222"/>
      <c r="J14" s="223"/>
      <c r="K14" s="213"/>
      <c r="L14" s="213"/>
      <c r="M14" s="213"/>
    </row>
    <row r="15" spans="1:13" x14ac:dyDescent="0.2">
      <c r="A15" s="221" t="s">
        <v>77</v>
      </c>
      <c r="B15" s="221" t="s">
        <v>683</v>
      </c>
      <c r="C15" s="216" t="s">
        <v>700</v>
      </c>
      <c r="D15" s="216">
        <v>11</v>
      </c>
      <c r="E15" s="209"/>
      <c r="F15" s="220"/>
      <c r="G15" s="220"/>
      <c r="H15" s="220"/>
      <c r="I15" s="222"/>
      <c r="J15" s="223"/>
      <c r="K15" s="213"/>
      <c r="L15" s="213"/>
      <c r="M15" s="213"/>
    </row>
    <row r="16" spans="1:13" x14ac:dyDescent="0.2">
      <c r="A16" s="221" t="s">
        <v>76</v>
      </c>
      <c r="B16" s="221" t="s">
        <v>683</v>
      </c>
      <c r="C16" s="216" t="s">
        <v>700</v>
      </c>
      <c r="D16" s="225">
        <v>12</v>
      </c>
      <c r="E16" s="209"/>
      <c r="F16" s="220"/>
      <c r="G16" s="220"/>
      <c r="H16" s="220"/>
      <c r="I16" s="222"/>
      <c r="J16" s="223"/>
      <c r="K16" s="213"/>
      <c r="L16" s="213"/>
      <c r="M16" s="213"/>
    </row>
    <row r="17" spans="1:13" x14ac:dyDescent="0.2">
      <c r="A17" s="221" t="s">
        <v>75</v>
      </c>
      <c r="B17" s="221" t="s">
        <v>683</v>
      </c>
      <c r="C17" s="216" t="s">
        <v>700</v>
      </c>
      <c r="D17" s="216">
        <v>13</v>
      </c>
      <c r="E17" s="211"/>
      <c r="F17" s="220"/>
      <c r="G17" s="220"/>
      <c r="H17" s="220"/>
      <c r="I17" s="222"/>
      <c r="J17" s="223"/>
      <c r="K17" s="213"/>
      <c r="L17" s="213"/>
      <c r="M17" s="213"/>
    </row>
    <row r="18" spans="1:13" x14ac:dyDescent="0.2">
      <c r="A18" s="221" t="s">
        <v>74</v>
      </c>
      <c r="B18" s="221" t="s">
        <v>683</v>
      </c>
      <c r="C18" s="216" t="s">
        <v>700</v>
      </c>
      <c r="D18" s="225">
        <v>14</v>
      </c>
      <c r="E18" s="211"/>
      <c r="F18" s="209"/>
      <c r="G18" s="220"/>
      <c r="H18" s="220"/>
      <c r="I18" s="222"/>
      <c r="J18" s="223"/>
      <c r="K18" s="213"/>
      <c r="L18" s="213"/>
      <c r="M18" s="213"/>
    </row>
    <row r="19" spans="1:13" x14ac:dyDescent="0.2">
      <c r="A19" s="221" t="s">
        <v>85</v>
      </c>
      <c r="B19" s="221" t="s">
        <v>683</v>
      </c>
      <c r="C19" s="216" t="s">
        <v>701</v>
      </c>
      <c r="D19" s="226">
        <v>8</v>
      </c>
      <c r="E19" s="211"/>
      <c r="F19" s="211"/>
      <c r="G19" s="211"/>
      <c r="H19" s="220"/>
      <c r="I19" s="222"/>
      <c r="J19" s="223"/>
      <c r="K19" s="213"/>
      <c r="L19" s="213"/>
      <c r="M19" s="213"/>
    </row>
    <row r="20" spans="1:13" x14ac:dyDescent="0.2">
      <c r="A20" s="221" t="s">
        <v>82</v>
      </c>
      <c r="B20" s="215" t="s">
        <v>683</v>
      </c>
      <c r="C20" s="216" t="s">
        <v>701</v>
      </c>
      <c r="D20" s="226">
        <v>9</v>
      </c>
      <c r="E20" s="209"/>
      <c r="F20" s="209"/>
      <c r="G20" s="213"/>
      <c r="H20" s="220"/>
      <c r="I20" s="222"/>
      <c r="J20" s="227"/>
      <c r="K20" s="213"/>
      <c r="L20" s="213"/>
      <c r="M20" s="213"/>
    </row>
    <row r="21" spans="1:13" x14ac:dyDescent="0.2">
      <c r="A21" s="228" t="s">
        <v>702</v>
      </c>
      <c r="B21" s="228" t="s">
        <v>703</v>
      </c>
      <c r="C21" s="229" t="s">
        <v>704</v>
      </c>
      <c r="D21" s="230">
        <v>1</v>
      </c>
      <c r="E21" s="211"/>
      <c r="F21" s="211"/>
      <c r="G21" s="213"/>
      <c r="H21" s="220"/>
      <c r="I21" s="222"/>
      <c r="J21" s="223"/>
      <c r="K21" s="213"/>
      <c r="L21" s="213"/>
      <c r="M21" s="213"/>
    </row>
    <row r="22" spans="1:13" x14ac:dyDescent="0.2">
      <c r="A22" s="228" t="s">
        <v>705</v>
      </c>
      <c r="B22" s="228" t="s">
        <v>703</v>
      </c>
      <c r="C22" s="229" t="s">
        <v>704</v>
      </c>
      <c r="D22" s="230">
        <v>2</v>
      </c>
      <c r="E22" s="211"/>
      <c r="F22" s="211"/>
      <c r="G22" s="213"/>
      <c r="H22" s="220"/>
      <c r="I22" s="222"/>
      <c r="J22" s="223"/>
      <c r="K22" s="213"/>
      <c r="L22" s="213"/>
      <c r="M22" s="213"/>
    </row>
    <row r="23" spans="1:13" x14ac:dyDescent="0.2">
      <c r="A23" s="213"/>
      <c r="B23" s="213"/>
      <c r="C23" s="213"/>
      <c r="D23" s="231"/>
      <c r="E23" s="211"/>
      <c r="F23" s="211"/>
      <c r="G23" s="213"/>
      <c r="H23" s="220"/>
      <c r="I23" s="222"/>
      <c r="J23" s="223"/>
      <c r="K23" s="213"/>
      <c r="L23" s="213"/>
      <c r="M23" s="213"/>
    </row>
    <row r="24" spans="1:13" x14ac:dyDescent="0.2">
      <c r="A24" s="213"/>
      <c r="B24" s="213"/>
      <c r="C24" s="213"/>
      <c r="D24" s="231"/>
      <c r="E24" s="211"/>
      <c r="F24" s="211"/>
      <c r="G24" s="213"/>
      <c r="H24" s="220"/>
      <c r="I24" s="222"/>
      <c r="J24" s="223"/>
      <c r="K24" s="213"/>
      <c r="L24" s="213"/>
      <c r="M24" s="213"/>
    </row>
    <row r="25" spans="1:13" x14ac:dyDescent="0.2">
      <c r="E25" s="233"/>
      <c r="F25" s="233"/>
      <c r="H25" s="234"/>
      <c r="I25" s="235"/>
      <c r="J25" s="236"/>
    </row>
    <row r="26" spans="1:13" x14ac:dyDescent="0.2">
      <c r="E26" s="233"/>
      <c r="F26" s="233"/>
      <c r="H26" s="234"/>
      <c r="I26" s="235"/>
      <c r="J26" s="236"/>
    </row>
    <row r="27" spans="1:13" x14ac:dyDescent="0.2">
      <c r="E27" s="233"/>
      <c r="F27" s="233"/>
      <c r="H27" s="234"/>
      <c r="I27" s="235"/>
      <c r="J27" s="236"/>
    </row>
    <row r="28" spans="1:13" x14ac:dyDescent="0.2">
      <c r="E28" s="233"/>
      <c r="F28" s="233"/>
      <c r="G28" s="233"/>
      <c r="H28" s="233"/>
      <c r="I28" s="235"/>
      <c r="J28" s="236"/>
    </row>
    <row r="29" spans="1:13" x14ac:dyDescent="0.2">
      <c r="E29" s="233"/>
      <c r="F29" s="233"/>
      <c r="G29" s="233"/>
      <c r="H29" s="233"/>
      <c r="I29" s="235"/>
      <c r="J29" s="236"/>
    </row>
    <row r="30" spans="1:13" x14ac:dyDescent="0.2">
      <c r="I30" s="235"/>
      <c r="J30" s="236"/>
    </row>
    <row r="31" spans="1:13" x14ac:dyDescent="0.2">
      <c r="I31" s="235"/>
      <c r="J31" s="236"/>
    </row>
    <row r="32" spans="1:13" x14ac:dyDescent="0.2">
      <c r="I32" s="235"/>
      <c r="J32" s="236"/>
    </row>
  </sheetData>
  <dataValidations count="1">
    <dataValidation allowBlank="1" showInputMessage="1" showErrorMessage="1" sqref="A1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rightToLeft="1" zoomScale="80" zoomScaleNormal="80" workbookViewId="0">
      <pane ySplit="4" topLeftCell="A5" activePane="bottomLeft" state="frozen"/>
      <selection activeCell="B1" sqref="B1"/>
      <selection pane="bottomLeft" activeCell="D5" sqref="D5"/>
    </sheetView>
  </sheetViews>
  <sheetFormatPr defaultColWidth="9" defaultRowHeight="14.25" x14ac:dyDescent="0.2"/>
  <cols>
    <col min="1" max="1" width="1.125" style="281" hidden="1" customWidth="1"/>
    <col min="2" max="2" width="5" style="281" customWidth="1"/>
    <col min="3" max="3" width="0.25" style="281" hidden="1" customWidth="1"/>
    <col min="4" max="4" width="58.75" style="281" customWidth="1"/>
    <col min="5" max="5" width="10.125" style="281" customWidth="1"/>
    <col min="6" max="6" width="13.375" style="281" customWidth="1"/>
    <col min="7" max="7" width="14.375" style="27" customWidth="1"/>
    <col min="8" max="8" width="13.875" style="281" customWidth="1"/>
    <col min="9" max="9" width="13.25" style="27" customWidth="1"/>
    <col min="10" max="10" width="14.625" style="281" customWidth="1"/>
    <col min="11" max="11" width="29.125" style="27" customWidth="1"/>
    <col min="12" max="16384" width="9" style="281"/>
  </cols>
  <sheetData>
    <row r="1" spans="2:11" ht="18" x14ac:dyDescent="0.25">
      <c r="D1" s="285" t="s">
        <v>33</v>
      </c>
      <c r="E1" s="285"/>
      <c r="F1" s="285"/>
      <c r="G1" s="285"/>
      <c r="H1" s="285"/>
      <c r="I1" s="285"/>
      <c r="J1" s="286"/>
      <c r="K1" s="30" t="s">
        <v>44</v>
      </c>
    </row>
    <row r="2" spans="2:11" s="9" customFormat="1" ht="18" x14ac:dyDescent="0.2">
      <c r="D2" s="127" t="s">
        <v>32</v>
      </c>
      <c r="E2" s="127"/>
      <c r="F2" s="127"/>
      <c r="G2" s="126" t="s">
        <v>137</v>
      </c>
      <c r="H2" s="287" t="s">
        <v>7</v>
      </c>
      <c r="I2" s="287"/>
      <c r="J2" s="128"/>
      <c r="K2" s="28"/>
    </row>
    <row r="3" spans="2:11" s="9" customFormat="1" ht="56.25" customHeight="1" x14ac:dyDescent="0.2">
      <c r="B3" s="10"/>
      <c r="C3" s="10"/>
      <c r="D3" s="293" t="s">
        <v>43</v>
      </c>
      <c r="E3" s="291"/>
      <c r="F3" s="292"/>
      <c r="G3" s="290" t="s">
        <v>707</v>
      </c>
      <c r="H3" s="291"/>
      <c r="I3" s="291"/>
      <c r="J3" s="292"/>
      <c r="K3" s="288" t="s">
        <v>708</v>
      </c>
    </row>
    <row r="4" spans="2:11" ht="18.75" customHeight="1" x14ac:dyDescent="0.25">
      <c r="B4" s="11"/>
      <c r="C4" s="12"/>
      <c r="D4" s="13" t="s">
        <v>16</v>
      </c>
      <c r="E4" s="13" t="s">
        <v>40</v>
      </c>
      <c r="F4" s="14" t="s">
        <v>39</v>
      </c>
      <c r="G4" s="29" t="s">
        <v>41</v>
      </c>
      <c r="H4" s="14" t="s">
        <v>18</v>
      </c>
      <c r="I4" s="29" t="s">
        <v>42</v>
      </c>
      <c r="J4" s="15" t="s">
        <v>18</v>
      </c>
      <c r="K4" s="289"/>
    </row>
    <row r="5" spans="2:11" ht="15" x14ac:dyDescent="0.25">
      <c r="B5" s="16">
        <v>1</v>
      </c>
      <c r="D5" s="283"/>
      <c r="E5" s="283"/>
      <c r="F5" s="283"/>
      <c r="G5" s="284"/>
      <c r="H5" s="283"/>
      <c r="I5" s="284"/>
      <c r="J5" s="283"/>
      <c r="K5" s="282"/>
    </row>
    <row r="6" spans="2:11" ht="15" x14ac:dyDescent="0.25">
      <c r="B6" s="16">
        <v>2</v>
      </c>
      <c r="D6" s="283"/>
      <c r="E6" s="283"/>
      <c r="F6" s="283"/>
      <c r="G6" s="284"/>
      <c r="H6" s="283"/>
      <c r="I6" s="284"/>
      <c r="J6" s="283"/>
      <c r="K6" s="282"/>
    </row>
    <row r="7" spans="2:11" ht="15" x14ac:dyDescent="0.25">
      <c r="B7" s="16">
        <v>3</v>
      </c>
      <c r="D7" s="283"/>
      <c r="E7" s="283"/>
      <c r="F7" s="283"/>
      <c r="G7" s="284"/>
      <c r="H7" s="283"/>
      <c r="I7" s="284"/>
      <c r="J7" s="283"/>
      <c r="K7" s="282"/>
    </row>
    <row r="8" spans="2:11" ht="15" x14ac:dyDescent="0.25">
      <c r="B8" s="16">
        <v>4</v>
      </c>
      <c r="D8" s="283"/>
      <c r="E8" s="283"/>
      <c r="F8" s="283"/>
      <c r="G8" s="284"/>
      <c r="H8" s="283"/>
      <c r="I8" s="284"/>
      <c r="J8" s="283"/>
      <c r="K8" s="282"/>
    </row>
    <row r="9" spans="2:11" ht="15" x14ac:dyDescent="0.25">
      <c r="B9" s="16">
        <v>5</v>
      </c>
      <c r="D9" s="283"/>
      <c r="E9" s="283"/>
      <c r="F9" s="283"/>
      <c r="G9" s="284"/>
      <c r="H9" s="283"/>
      <c r="I9" s="284"/>
      <c r="J9" s="283"/>
      <c r="K9" s="282"/>
    </row>
    <row r="10" spans="2:11" ht="15" x14ac:dyDescent="0.25">
      <c r="B10" s="16">
        <v>6</v>
      </c>
      <c r="D10" s="24"/>
      <c r="E10" s="24"/>
      <c r="F10" s="24"/>
      <c r="G10" s="25"/>
      <c r="H10" s="24"/>
      <c r="I10" s="25"/>
      <c r="J10" s="24"/>
      <c r="K10" s="282"/>
    </row>
    <row r="11" spans="2:11" ht="15" x14ac:dyDescent="0.25">
      <c r="B11" s="16">
        <v>7</v>
      </c>
      <c r="D11" s="24"/>
      <c r="E11" s="24"/>
      <c r="F11" s="24"/>
      <c r="G11" s="25"/>
      <c r="H11" s="24"/>
      <c r="I11" s="25"/>
      <c r="J11" s="24"/>
      <c r="K11" s="282"/>
    </row>
    <row r="12" spans="2:11" ht="15" x14ac:dyDescent="0.25">
      <c r="B12" s="16">
        <v>8</v>
      </c>
      <c r="D12" s="24"/>
      <c r="E12" s="24"/>
      <c r="F12" s="24"/>
      <c r="G12" s="25"/>
      <c r="H12" s="24"/>
      <c r="I12" s="25"/>
      <c r="J12" s="24"/>
      <c r="K12" s="282"/>
    </row>
    <row r="13" spans="2:11" ht="15" x14ac:dyDescent="0.25">
      <c r="B13" s="16">
        <v>9</v>
      </c>
      <c r="D13" s="24"/>
      <c r="E13" s="24"/>
      <c r="F13" s="24"/>
      <c r="G13" s="25"/>
      <c r="H13" s="24"/>
      <c r="I13" s="25"/>
      <c r="J13" s="24"/>
      <c r="K13" s="282"/>
    </row>
    <row r="14" spans="2:11" ht="15" x14ac:dyDescent="0.25">
      <c r="B14" s="16">
        <v>10</v>
      </c>
      <c r="D14" s="24"/>
      <c r="E14" s="24"/>
      <c r="F14" s="24"/>
      <c r="G14" s="25"/>
      <c r="H14" s="24"/>
      <c r="I14" s="25"/>
      <c r="J14" s="24"/>
      <c r="K14" s="282"/>
    </row>
    <row r="15" spans="2:11" ht="15" x14ac:dyDescent="0.25">
      <c r="B15" s="16">
        <v>11</v>
      </c>
      <c r="D15" s="24"/>
      <c r="E15" s="24"/>
      <c r="F15" s="24"/>
      <c r="G15" s="25"/>
      <c r="H15" s="24"/>
      <c r="I15" s="25"/>
      <c r="J15" s="24"/>
      <c r="K15" s="282"/>
    </row>
    <row r="16" spans="2:11" ht="15" x14ac:dyDescent="0.25">
      <c r="B16" s="16">
        <v>12</v>
      </c>
      <c r="D16" s="24"/>
      <c r="E16" s="24"/>
      <c r="F16" s="24"/>
      <c r="G16" s="25"/>
      <c r="H16" s="24"/>
      <c r="I16" s="25"/>
      <c r="J16" s="24"/>
      <c r="K16" s="282"/>
    </row>
    <row r="17" spans="2:11" ht="15" x14ac:dyDescent="0.25">
      <c r="B17" s="16">
        <v>13</v>
      </c>
      <c r="D17" s="24"/>
      <c r="E17" s="24"/>
      <c r="F17" s="24"/>
      <c r="G17" s="25"/>
      <c r="H17" s="24"/>
      <c r="I17" s="25"/>
      <c r="J17" s="24"/>
      <c r="K17" s="282"/>
    </row>
    <row r="18" spans="2:11" ht="15" x14ac:dyDescent="0.25">
      <c r="B18" s="16">
        <v>14</v>
      </c>
      <c r="D18" s="24"/>
      <c r="E18" s="24"/>
      <c r="F18" s="24"/>
      <c r="G18" s="25"/>
      <c r="H18" s="24"/>
      <c r="I18" s="25"/>
      <c r="J18" s="24"/>
      <c r="K18" s="282"/>
    </row>
    <row r="19" spans="2:11" ht="15" x14ac:dyDescent="0.25">
      <c r="B19" s="16">
        <v>15</v>
      </c>
      <c r="D19" s="24"/>
      <c r="E19" s="24"/>
      <c r="F19" s="24"/>
      <c r="G19" s="25"/>
      <c r="H19" s="24"/>
      <c r="I19" s="25"/>
      <c r="J19" s="24"/>
      <c r="K19" s="282"/>
    </row>
    <row r="20" spans="2:11" ht="15" x14ac:dyDescent="0.25">
      <c r="B20" s="16">
        <v>16</v>
      </c>
      <c r="D20" s="24"/>
      <c r="E20" s="24"/>
      <c r="F20" s="24"/>
      <c r="G20" s="25"/>
      <c r="H20" s="24"/>
      <c r="I20" s="25"/>
      <c r="J20" s="24"/>
      <c r="K20" s="282"/>
    </row>
    <row r="21" spans="2:11" ht="15" x14ac:dyDescent="0.25">
      <c r="B21" s="16">
        <v>17</v>
      </c>
      <c r="D21" s="24"/>
      <c r="E21" s="24"/>
      <c r="F21" s="24"/>
      <c r="G21" s="25"/>
      <c r="H21" s="24"/>
      <c r="I21" s="25"/>
      <c r="J21" s="24"/>
      <c r="K21" s="282"/>
    </row>
    <row r="22" spans="2:11" ht="15" x14ac:dyDescent="0.25">
      <c r="B22" s="16">
        <v>18</v>
      </c>
      <c r="D22" s="24"/>
      <c r="E22" s="24"/>
      <c r="F22" s="24"/>
      <c r="G22" s="25"/>
      <c r="H22" s="24"/>
      <c r="I22" s="25"/>
      <c r="J22" s="24"/>
      <c r="K22" s="282"/>
    </row>
    <row r="23" spans="2:11" ht="15" x14ac:dyDescent="0.25">
      <c r="B23" s="16">
        <v>19</v>
      </c>
      <c r="D23" s="24"/>
      <c r="E23" s="24"/>
      <c r="F23" s="24"/>
      <c r="G23" s="25"/>
      <c r="H23" s="24"/>
      <c r="I23" s="25"/>
      <c r="J23" s="24"/>
      <c r="K23" s="282"/>
    </row>
    <row r="24" spans="2:11" ht="15" x14ac:dyDescent="0.25">
      <c r="B24" s="16">
        <v>20</v>
      </c>
      <c r="D24" s="24"/>
      <c r="E24" s="24"/>
      <c r="F24" s="24"/>
      <c r="G24" s="25"/>
      <c r="H24" s="24"/>
      <c r="I24" s="25"/>
      <c r="J24" s="24"/>
      <c r="K24" s="282"/>
    </row>
    <row r="25" spans="2:11" ht="15" x14ac:dyDescent="0.25">
      <c r="B25" s="16">
        <v>21</v>
      </c>
      <c r="D25" s="24"/>
      <c r="E25" s="24"/>
      <c r="F25" s="24"/>
      <c r="G25" s="25"/>
      <c r="H25" s="24"/>
      <c r="I25" s="25"/>
      <c r="J25" s="24"/>
      <c r="K25" s="282"/>
    </row>
    <row r="26" spans="2:11" ht="15" x14ac:dyDescent="0.25">
      <c r="B26" s="16">
        <v>22</v>
      </c>
      <c r="D26" s="24"/>
      <c r="E26" s="24"/>
      <c r="F26" s="24"/>
      <c r="G26" s="25"/>
      <c r="H26" s="24"/>
      <c r="I26" s="25"/>
      <c r="J26" s="24"/>
      <c r="K26" s="282"/>
    </row>
    <row r="27" spans="2:11" ht="15" x14ac:dyDescent="0.25">
      <c r="B27" s="16">
        <v>23</v>
      </c>
      <c r="D27" s="24"/>
      <c r="E27" s="24"/>
      <c r="F27" s="24"/>
      <c r="G27" s="25"/>
      <c r="H27" s="24"/>
      <c r="I27" s="25"/>
      <c r="J27" s="24"/>
      <c r="K27" s="282"/>
    </row>
    <row r="28" spans="2:11" ht="15" x14ac:dyDescent="0.25">
      <c r="B28" s="16">
        <v>24</v>
      </c>
      <c r="D28" s="24"/>
      <c r="E28" s="24"/>
      <c r="F28" s="24"/>
      <c r="G28" s="25"/>
      <c r="H28" s="24"/>
      <c r="I28" s="25"/>
      <c r="J28" s="24"/>
      <c r="K28" s="282"/>
    </row>
    <row r="29" spans="2:11" ht="15" x14ac:dyDescent="0.25">
      <c r="B29" s="16">
        <v>25</v>
      </c>
      <c r="D29" s="24"/>
      <c r="E29" s="24"/>
      <c r="F29" s="24"/>
      <c r="G29" s="25"/>
      <c r="H29" s="24"/>
      <c r="I29" s="25"/>
      <c r="J29" s="24"/>
      <c r="K29" s="282"/>
    </row>
    <row r="30" spans="2:11" ht="15" x14ac:dyDescent="0.25">
      <c r="B30" s="16">
        <v>26</v>
      </c>
      <c r="D30" s="24"/>
      <c r="E30" s="24"/>
      <c r="F30" s="24"/>
      <c r="G30" s="25"/>
      <c r="H30" s="24"/>
      <c r="I30" s="25"/>
      <c r="J30" s="24"/>
      <c r="K30" s="282"/>
    </row>
    <row r="31" spans="2:11" ht="15" x14ac:dyDescent="0.25">
      <c r="B31" s="16">
        <v>27</v>
      </c>
      <c r="D31" s="24"/>
      <c r="E31" s="24"/>
      <c r="F31" s="24"/>
      <c r="G31" s="25"/>
      <c r="H31" s="24"/>
      <c r="I31" s="25"/>
      <c r="J31" s="24"/>
      <c r="K31" s="282"/>
    </row>
    <row r="32" spans="2:11" ht="15" x14ac:dyDescent="0.25">
      <c r="B32" s="16">
        <v>28</v>
      </c>
      <c r="D32" s="24"/>
      <c r="E32" s="24"/>
      <c r="F32" s="24"/>
      <c r="G32" s="25"/>
      <c r="H32" s="24"/>
      <c r="I32" s="25"/>
      <c r="J32" s="24"/>
      <c r="K32" s="282"/>
    </row>
    <row r="33" spans="2:11" ht="15" x14ac:dyDescent="0.25">
      <c r="B33" s="16">
        <v>29</v>
      </c>
      <c r="D33" s="24"/>
      <c r="E33" s="24"/>
      <c r="F33" s="24"/>
      <c r="G33" s="25"/>
      <c r="H33" s="24"/>
      <c r="I33" s="25"/>
      <c r="J33" s="24"/>
      <c r="K33" s="282"/>
    </row>
    <row r="34" spans="2:11" ht="15" x14ac:dyDescent="0.25">
      <c r="B34" s="16">
        <v>30</v>
      </c>
      <c r="D34" s="24"/>
      <c r="E34" s="24"/>
      <c r="F34" s="24"/>
      <c r="G34" s="25"/>
      <c r="H34" s="24"/>
      <c r="I34" s="25"/>
      <c r="J34" s="24"/>
      <c r="K34" s="282"/>
    </row>
    <row r="35" spans="2:11" ht="15" x14ac:dyDescent="0.25">
      <c r="B35" s="16">
        <v>31</v>
      </c>
      <c r="D35" s="24"/>
      <c r="E35" s="24"/>
      <c r="F35" s="24"/>
      <c r="G35" s="25"/>
      <c r="H35" s="24"/>
      <c r="I35" s="25"/>
      <c r="J35" s="24"/>
      <c r="K35" s="282"/>
    </row>
    <row r="36" spans="2:11" ht="15" x14ac:dyDescent="0.25">
      <c r="B36" s="16">
        <v>32</v>
      </c>
      <c r="D36" s="24"/>
      <c r="E36" s="24"/>
      <c r="F36" s="24"/>
      <c r="G36" s="25"/>
      <c r="H36" s="24"/>
      <c r="I36" s="25"/>
      <c r="J36" s="24"/>
      <c r="K36" s="282"/>
    </row>
    <row r="37" spans="2:11" ht="15" x14ac:dyDescent="0.25">
      <c r="B37" s="16">
        <v>33</v>
      </c>
      <c r="D37" s="24"/>
      <c r="E37" s="24"/>
      <c r="F37" s="24"/>
      <c r="G37" s="25"/>
      <c r="H37" s="24"/>
      <c r="I37" s="25"/>
      <c r="J37" s="24"/>
      <c r="K37" s="282"/>
    </row>
    <row r="38" spans="2:11" ht="15" x14ac:dyDescent="0.25">
      <c r="B38" s="16">
        <v>34</v>
      </c>
      <c r="D38" s="24"/>
      <c r="E38" s="24"/>
      <c r="F38" s="24"/>
      <c r="G38" s="25"/>
      <c r="H38" s="24"/>
      <c r="I38" s="25"/>
      <c r="J38" s="24"/>
      <c r="K38" s="282"/>
    </row>
    <row r="39" spans="2:11" ht="15" x14ac:dyDescent="0.25">
      <c r="B39" s="16">
        <v>35</v>
      </c>
      <c r="D39" s="24"/>
      <c r="E39" s="24"/>
      <c r="F39" s="24"/>
      <c r="G39" s="25"/>
      <c r="H39" s="24"/>
      <c r="I39" s="25"/>
      <c r="J39" s="24"/>
      <c r="K39" s="282"/>
    </row>
    <row r="40" spans="2:11" ht="15" x14ac:dyDescent="0.25">
      <c r="B40" s="16">
        <v>36</v>
      </c>
      <c r="D40" s="24"/>
      <c r="E40" s="24"/>
      <c r="F40" s="24"/>
      <c r="G40" s="25"/>
      <c r="H40" s="24"/>
      <c r="I40" s="25"/>
      <c r="J40" s="24"/>
      <c r="K40" s="282"/>
    </row>
    <row r="41" spans="2:11" ht="15" x14ac:dyDescent="0.25">
      <c r="B41" s="16">
        <v>37</v>
      </c>
      <c r="D41" s="24"/>
      <c r="E41" s="24"/>
      <c r="F41" s="24"/>
      <c r="G41" s="25"/>
      <c r="H41" s="24"/>
      <c r="I41" s="25"/>
      <c r="J41" s="24"/>
      <c r="K41" s="282"/>
    </row>
    <row r="42" spans="2:11" ht="15" x14ac:dyDescent="0.25">
      <c r="B42" s="16">
        <v>38</v>
      </c>
      <c r="D42" s="24"/>
      <c r="E42" s="24"/>
      <c r="F42" s="24"/>
      <c r="G42" s="25"/>
      <c r="H42" s="24"/>
      <c r="I42" s="25"/>
      <c r="J42" s="24"/>
      <c r="K42" s="282"/>
    </row>
    <row r="43" spans="2:11" ht="15" x14ac:dyDescent="0.25">
      <c r="B43" s="16">
        <v>39</v>
      </c>
      <c r="D43" s="24"/>
      <c r="E43" s="24"/>
      <c r="F43" s="24"/>
      <c r="G43" s="25"/>
      <c r="H43" s="24"/>
      <c r="I43" s="25"/>
      <c r="J43" s="24"/>
      <c r="K43" s="282"/>
    </row>
    <row r="44" spans="2:11" ht="15" x14ac:dyDescent="0.25">
      <c r="B44" s="16">
        <v>40</v>
      </c>
      <c r="D44" s="24"/>
      <c r="E44" s="24"/>
      <c r="F44" s="24"/>
      <c r="G44" s="25"/>
      <c r="H44" s="24"/>
      <c r="I44" s="25"/>
      <c r="J44" s="24"/>
      <c r="K44" s="282"/>
    </row>
    <row r="45" spans="2:11" ht="15" x14ac:dyDescent="0.25">
      <c r="B45" s="16">
        <v>41</v>
      </c>
      <c r="D45" s="24"/>
      <c r="E45" s="24"/>
      <c r="F45" s="24"/>
      <c r="G45" s="25"/>
      <c r="H45" s="24"/>
      <c r="I45" s="25"/>
      <c r="J45" s="24"/>
      <c r="K45" s="282"/>
    </row>
    <row r="46" spans="2:11" ht="15" x14ac:dyDescent="0.25">
      <c r="B46" s="16">
        <v>42</v>
      </c>
      <c r="D46" s="24"/>
      <c r="E46" s="24"/>
      <c r="F46" s="24"/>
      <c r="G46" s="25"/>
      <c r="H46" s="24"/>
      <c r="I46" s="25"/>
      <c r="J46" s="24"/>
      <c r="K46" s="282"/>
    </row>
    <row r="47" spans="2:11" ht="15" x14ac:dyDescent="0.25">
      <c r="B47" s="16">
        <v>43</v>
      </c>
      <c r="D47" s="24"/>
      <c r="E47" s="24"/>
      <c r="F47" s="24"/>
      <c r="G47" s="25"/>
      <c r="H47" s="24"/>
      <c r="I47" s="25"/>
      <c r="J47" s="24"/>
      <c r="K47" s="282"/>
    </row>
    <row r="48" spans="2:11" ht="15" x14ac:dyDescent="0.25">
      <c r="B48" s="16">
        <v>44</v>
      </c>
      <c r="D48" s="24"/>
      <c r="E48" s="24"/>
      <c r="F48" s="24"/>
      <c r="G48" s="25"/>
      <c r="H48" s="24"/>
      <c r="I48" s="25"/>
      <c r="J48" s="24"/>
      <c r="K48" s="282"/>
    </row>
    <row r="49" spans="2:11" ht="15" x14ac:dyDescent="0.25">
      <c r="B49" s="16">
        <v>45</v>
      </c>
      <c r="D49" s="24"/>
      <c r="E49" s="24"/>
      <c r="F49" s="24"/>
      <c r="G49" s="25"/>
      <c r="H49" s="24"/>
      <c r="I49" s="25"/>
      <c r="J49" s="24"/>
      <c r="K49" s="282"/>
    </row>
    <row r="50" spans="2:11" ht="15" x14ac:dyDescent="0.25">
      <c r="B50" s="16">
        <v>46</v>
      </c>
      <c r="D50" s="24"/>
      <c r="E50" s="24"/>
      <c r="F50" s="24"/>
      <c r="G50" s="25"/>
      <c r="H50" s="24"/>
      <c r="I50" s="25"/>
      <c r="J50" s="24"/>
      <c r="K50" s="282"/>
    </row>
    <row r="51" spans="2:11" ht="15" x14ac:dyDescent="0.25">
      <c r="B51" s="16">
        <v>47</v>
      </c>
      <c r="D51" s="24"/>
      <c r="E51" s="24"/>
      <c r="F51" s="24"/>
      <c r="G51" s="25"/>
      <c r="H51" s="24"/>
      <c r="I51" s="25"/>
      <c r="J51" s="24"/>
      <c r="K51" s="282"/>
    </row>
    <row r="52" spans="2:11" ht="15" x14ac:dyDescent="0.25">
      <c r="B52" s="16">
        <v>48</v>
      </c>
      <c r="D52" s="24"/>
      <c r="E52" s="24"/>
      <c r="F52" s="24"/>
      <c r="G52" s="25"/>
      <c r="H52" s="24"/>
      <c r="I52" s="25"/>
      <c r="J52" s="24"/>
      <c r="K52" s="282"/>
    </row>
    <row r="53" spans="2:11" ht="15" x14ac:dyDescent="0.25">
      <c r="B53" s="16">
        <v>49</v>
      </c>
      <c r="D53" s="24"/>
      <c r="E53" s="24"/>
      <c r="F53" s="24"/>
      <c r="G53" s="25"/>
      <c r="H53" s="24"/>
      <c r="I53" s="25"/>
      <c r="J53" s="24"/>
      <c r="K53" s="282"/>
    </row>
    <row r="54" spans="2:11" ht="15" x14ac:dyDescent="0.25">
      <c r="B54" s="16">
        <v>50</v>
      </c>
      <c r="D54" s="24"/>
      <c r="E54" s="24"/>
      <c r="F54" s="24"/>
      <c r="G54" s="25"/>
      <c r="H54" s="24"/>
      <c r="I54" s="25"/>
      <c r="J54" s="24"/>
      <c r="K54" s="282"/>
    </row>
    <row r="55" spans="2:11" ht="15" x14ac:dyDescent="0.25">
      <c r="B55" s="16">
        <v>51</v>
      </c>
      <c r="D55" s="24"/>
      <c r="E55" s="24"/>
      <c r="F55" s="24"/>
      <c r="G55" s="25"/>
      <c r="H55" s="24"/>
      <c r="I55" s="25"/>
      <c r="J55" s="24"/>
      <c r="K55" s="282"/>
    </row>
    <row r="56" spans="2:11" ht="15" x14ac:dyDescent="0.25">
      <c r="B56" s="16">
        <v>52</v>
      </c>
      <c r="D56" s="24"/>
      <c r="E56" s="24"/>
      <c r="F56" s="24"/>
      <c r="G56" s="25"/>
      <c r="H56" s="24"/>
      <c r="I56" s="25"/>
      <c r="J56" s="24"/>
      <c r="K56" s="282"/>
    </row>
    <row r="57" spans="2:11" ht="15" x14ac:dyDescent="0.25">
      <c r="B57" s="16">
        <v>53</v>
      </c>
      <c r="D57" s="24"/>
      <c r="E57" s="24"/>
      <c r="F57" s="24"/>
      <c r="G57" s="25"/>
      <c r="H57" s="24"/>
      <c r="I57" s="25"/>
      <c r="J57" s="24"/>
      <c r="K57" s="282"/>
    </row>
    <row r="58" spans="2:11" ht="15" x14ac:dyDescent="0.25">
      <c r="B58" s="16">
        <v>54</v>
      </c>
      <c r="D58" s="24"/>
      <c r="E58" s="24"/>
      <c r="F58" s="24"/>
      <c r="G58" s="25"/>
      <c r="H58" s="24"/>
      <c r="I58" s="25"/>
      <c r="J58" s="24"/>
      <c r="K58" s="282"/>
    </row>
    <row r="59" spans="2:11" ht="15" x14ac:dyDescent="0.25">
      <c r="B59" s="16">
        <v>55</v>
      </c>
      <c r="D59" s="24"/>
      <c r="E59" s="24"/>
      <c r="F59" s="24"/>
      <c r="G59" s="25"/>
      <c r="H59" s="24"/>
      <c r="I59" s="25"/>
      <c r="J59" s="24"/>
      <c r="K59" s="282"/>
    </row>
    <row r="60" spans="2:11" ht="15" x14ac:dyDescent="0.25">
      <c r="B60" s="16">
        <v>56</v>
      </c>
      <c r="D60" s="24"/>
      <c r="E60" s="24"/>
      <c r="F60" s="24"/>
      <c r="G60" s="25"/>
      <c r="H60" s="24"/>
      <c r="I60" s="25"/>
      <c r="J60" s="24"/>
      <c r="K60" s="282"/>
    </row>
    <row r="61" spans="2:11" ht="15" x14ac:dyDescent="0.25">
      <c r="B61" s="16">
        <v>57</v>
      </c>
      <c r="D61" s="24"/>
      <c r="E61" s="24"/>
      <c r="F61" s="24"/>
      <c r="G61" s="25"/>
      <c r="H61" s="24"/>
      <c r="I61" s="25"/>
      <c r="J61" s="24"/>
      <c r="K61" s="282"/>
    </row>
    <row r="62" spans="2:11" ht="15" x14ac:dyDescent="0.25">
      <c r="B62" s="16">
        <v>58</v>
      </c>
      <c r="D62" s="24"/>
      <c r="E62" s="24"/>
      <c r="F62" s="24"/>
      <c r="G62" s="25"/>
      <c r="H62" s="24"/>
      <c r="I62" s="25"/>
      <c r="J62" s="24"/>
      <c r="K62" s="282"/>
    </row>
    <row r="63" spans="2:11" ht="15" x14ac:dyDescent="0.25">
      <c r="B63" s="16">
        <v>59</v>
      </c>
      <c r="D63" s="24"/>
      <c r="E63" s="24"/>
      <c r="F63" s="24"/>
      <c r="G63" s="25"/>
      <c r="H63" s="24"/>
      <c r="I63" s="25"/>
      <c r="J63" s="24"/>
      <c r="K63" s="282"/>
    </row>
    <row r="64" spans="2:11" ht="15" x14ac:dyDescent="0.25">
      <c r="B64" s="16">
        <v>60</v>
      </c>
      <c r="D64" s="24"/>
      <c r="E64" s="24"/>
      <c r="F64" s="24"/>
      <c r="G64" s="25"/>
      <c r="H64" s="24"/>
      <c r="I64" s="25"/>
      <c r="J64" s="24"/>
      <c r="K64" s="282"/>
    </row>
    <row r="65" spans="2:11" ht="15" x14ac:dyDescent="0.25">
      <c r="B65" s="16">
        <v>61</v>
      </c>
      <c r="D65" s="24"/>
      <c r="E65" s="24"/>
      <c r="F65" s="24"/>
      <c r="G65" s="25"/>
      <c r="H65" s="24"/>
      <c r="I65" s="25"/>
      <c r="J65" s="24"/>
      <c r="K65" s="282"/>
    </row>
    <row r="66" spans="2:11" ht="15" x14ac:dyDescent="0.25">
      <c r="B66" s="16">
        <v>62</v>
      </c>
      <c r="D66" s="24"/>
      <c r="E66" s="24"/>
      <c r="F66" s="24"/>
      <c r="G66" s="25"/>
      <c r="H66" s="24"/>
      <c r="I66" s="25"/>
      <c r="J66" s="24"/>
      <c r="K66" s="282"/>
    </row>
    <row r="67" spans="2:11" ht="15" x14ac:dyDescent="0.25">
      <c r="B67" s="16">
        <v>63</v>
      </c>
      <c r="D67" s="24"/>
      <c r="E67" s="24"/>
      <c r="F67" s="24"/>
      <c r="G67" s="25"/>
      <c r="H67" s="24"/>
      <c r="I67" s="25"/>
      <c r="J67" s="24"/>
      <c r="K67" s="282"/>
    </row>
    <row r="68" spans="2:11" ht="15" x14ac:dyDescent="0.25">
      <c r="B68" s="16">
        <v>64</v>
      </c>
      <c r="D68" s="24"/>
      <c r="E68" s="24"/>
      <c r="F68" s="24"/>
      <c r="G68" s="25"/>
      <c r="H68" s="24"/>
      <c r="I68" s="25"/>
      <c r="J68" s="24"/>
      <c r="K68" s="282"/>
    </row>
    <row r="69" spans="2:11" ht="15" x14ac:dyDescent="0.25">
      <c r="B69" s="16">
        <v>65</v>
      </c>
      <c r="D69" s="24"/>
      <c r="E69" s="24"/>
      <c r="F69" s="24"/>
      <c r="G69" s="25"/>
      <c r="H69" s="24"/>
      <c r="I69" s="25"/>
      <c r="J69" s="24"/>
      <c r="K69" s="282"/>
    </row>
    <row r="70" spans="2:11" ht="20.100000000000001" customHeight="1" x14ac:dyDescent="0.25">
      <c r="B70" s="16">
        <v>66</v>
      </c>
      <c r="D70" s="24"/>
      <c r="E70" s="24"/>
      <c r="F70" s="24"/>
      <c r="G70" s="25"/>
      <c r="H70" s="24"/>
      <c r="I70" s="25"/>
      <c r="J70" s="24"/>
      <c r="K70" s="282"/>
    </row>
    <row r="71" spans="2:11" ht="20.100000000000001" customHeight="1" x14ac:dyDescent="0.25">
      <c r="B71" s="16">
        <v>67</v>
      </c>
      <c r="D71" s="24"/>
      <c r="E71" s="24"/>
      <c r="F71" s="24"/>
      <c r="G71" s="25"/>
      <c r="H71" s="24"/>
      <c r="I71" s="25"/>
      <c r="J71" s="24"/>
      <c r="K71" s="282"/>
    </row>
    <row r="72" spans="2:11" ht="20.100000000000001" customHeight="1" x14ac:dyDescent="0.25">
      <c r="B72" s="16">
        <v>68</v>
      </c>
      <c r="D72" s="24"/>
      <c r="E72" s="24"/>
      <c r="F72" s="24"/>
      <c r="G72" s="25"/>
      <c r="H72" s="24"/>
      <c r="I72" s="25"/>
      <c r="J72" s="24"/>
      <c r="K72" s="282"/>
    </row>
    <row r="73" spans="2:11" ht="20.100000000000001" customHeight="1" x14ac:dyDescent="0.25">
      <c r="B73" s="16">
        <v>69</v>
      </c>
      <c r="D73" s="24"/>
      <c r="E73" s="24"/>
      <c r="F73" s="24"/>
      <c r="G73" s="25"/>
      <c r="H73" s="24"/>
      <c r="I73" s="25"/>
      <c r="J73" s="24"/>
      <c r="K73" s="282"/>
    </row>
    <row r="74" spans="2:11" ht="20.100000000000001" customHeight="1" x14ac:dyDescent="0.25">
      <c r="B74" s="16">
        <v>70</v>
      </c>
      <c r="D74" s="24"/>
      <c r="E74" s="24"/>
      <c r="F74" s="24"/>
      <c r="G74" s="25"/>
      <c r="H74" s="24"/>
      <c r="I74" s="25"/>
      <c r="J74" s="24"/>
      <c r="K74" s="282"/>
    </row>
    <row r="75" spans="2:11" ht="20.100000000000001" customHeight="1" x14ac:dyDescent="0.25">
      <c r="B75" s="16">
        <v>71</v>
      </c>
      <c r="D75" s="24"/>
      <c r="E75" s="24"/>
      <c r="F75" s="24"/>
      <c r="G75" s="25"/>
      <c r="H75" s="24"/>
      <c r="I75" s="25"/>
      <c r="J75" s="24"/>
      <c r="K75" s="282"/>
    </row>
    <row r="76" spans="2:11" ht="20.100000000000001" customHeight="1" x14ac:dyDescent="0.25">
      <c r="B76" s="16">
        <v>72</v>
      </c>
      <c r="D76" s="24"/>
      <c r="E76" s="24"/>
      <c r="F76" s="24"/>
      <c r="G76" s="25"/>
      <c r="H76" s="24"/>
      <c r="I76" s="25"/>
      <c r="J76" s="24"/>
      <c r="K76" s="282"/>
    </row>
    <row r="77" spans="2:11" ht="20.100000000000001" customHeight="1" x14ac:dyDescent="0.25">
      <c r="B77" s="16">
        <v>73</v>
      </c>
      <c r="D77" s="24"/>
      <c r="E77" s="24"/>
      <c r="F77" s="24"/>
      <c r="G77" s="25"/>
      <c r="H77" s="24"/>
      <c r="I77" s="25"/>
      <c r="J77" s="24"/>
      <c r="K77" s="282"/>
    </row>
    <row r="78" spans="2:11" ht="20.100000000000001" customHeight="1" x14ac:dyDescent="0.25">
      <c r="B78" s="16">
        <v>74</v>
      </c>
      <c r="D78" s="24"/>
      <c r="E78" s="24"/>
      <c r="F78" s="24"/>
      <c r="G78" s="25"/>
      <c r="H78" s="24"/>
      <c r="I78" s="25"/>
      <c r="J78" s="24"/>
      <c r="K78" s="282"/>
    </row>
    <row r="79" spans="2:11" ht="20.100000000000001" customHeight="1" x14ac:dyDescent="0.25">
      <c r="B79" s="16">
        <v>75</v>
      </c>
      <c r="D79" s="24"/>
      <c r="E79" s="24"/>
      <c r="F79" s="24"/>
      <c r="G79" s="25"/>
      <c r="H79" s="24"/>
      <c r="I79" s="25"/>
      <c r="J79" s="24"/>
      <c r="K79" s="282"/>
    </row>
    <row r="80" spans="2:11" ht="20.100000000000001" customHeight="1" x14ac:dyDescent="0.25">
      <c r="B80" s="16">
        <v>76</v>
      </c>
      <c r="D80" s="24"/>
      <c r="E80" s="24"/>
      <c r="F80" s="24"/>
      <c r="G80" s="25"/>
      <c r="H80" s="24"/>
      <c r="I80" s="25"/>
      <c r="J80" s="24"/>
      <c r="K80" s="282"/>
    </row>
    <row r="81" spans="2:11" ht="20.100000000000001" customHeight="1" x14ac:dyDescent="0.25">
      <c r="B81" s="16">
        <v>77</v>
      </c>
      <c r="D81" s="24"/>
      <c r="E81" s="24"/>
      <c r="F81" s="24"/>
      <c r="G81" s="25"/>
      <c r="H81" s="24"/>
      <c r="I81" s="25"/>
      <c r="J81" s="24"/>
      <c r="K81" s="282"/>
    </row>
    <row r="82" spans="2:11" ht="20.100000000000001" customHeight="1" x14ac:dyDescent="0.25">
      <c r="B82" s="16">
        <v>78</v>
      </c>
      <c r="D82" s="24"/>
      <c r="E82" s="24"/>
      <c r="F82" s="24"/>
      <c r="G82" s="25"/>
      <c r="H82" s="24"/>
      <c r="I82" s="25"/>
      <c r="J82" s="24"/>
      <c r="K82" s="282"/>
    </row>
    <row r="83" spans="2:11" ht="20.100000000000001" customHeight="1" x14ac:dyDescent="0.25">
      <c r="B83" s="16">
        <v>79</v>
      </c>
      <c r="D83" s="24"/>
      <c r="E83" s="24"/>
      <c r="F83" s="24"/>
      <c r="G83" s="25"/>
      <c r="H83" s="24"/>
      <c r="I83" s="25"/>
      <c r="J83" s="24"/>
      <c r="K83" s="282"/>
    </row>
    <row r="84" spans="2:11" ht="20.100000000000001" customHeight="1" x14ac:dyDescent="0.25">
      <c r="B84" s="16">
        <v>80</v>
      </c>
      <c r="D84" s="24"/>
      <c r="E84" s="24"/>
      <c r="F84" s="24"/>
      <c r="G84" s="25"/>
      <c r="H84" s="24"/>
      <c r="I84" s="25"/>
      <c r="J84" s="24"/>
      <c r="K84" s="282"/>
    </row>
    <row r="85" spans="2:11" ht="20.100000000000001" customHeight="1" x14ac:dyDescent="0.25">
      <c r="B85" s="16">
        <v>81</v>
      </c>
      <c r="D85" s="24"/>
      <c r="E85" s="24"/>
      <c r="F85" s="24"/>
      <c r="G85" s="25"/>
      <c r="H85" s="24"/>
      <c r="I85" s="25"/>
      <c r="J85" s="24"/>
      <c r="K85" s="282"/>
    </row>
    <row r="86" spans="2:11" ht="20.100000000000001" customHeight="1" x14ac:dyDescent="0.25">
      <c r="B86" s="16">
        <v>82</v>
      </c>
      <c r="D86" s="24"/>
      <c r="E86" s="24"/>
      <c r="F86" s="24"/>
      <c r="G86" s="25"/>
      <c r="H86" s="24"/>
      <c r="I86" s="25"/>
      <c r="J86" s="24"/>
      <c r="K86" s="282"/>
    </row>
    <row r="87" spans="2:11" ht="20.100000000000001" customHeight="1" x14ac:dyDescent="0.25">
      <c r="B87" s="16">
        <v>83</v>
      </c>
      <c r="D87" s="24"/>
      <c r="E87" s="24"/>
      <c r="F87" s="24"/>
      <c r="G87" s="25"/>
      <c r="H87" s="24"/>
      <c r="I87" s="25"/>
      <c r="J87" s="24"/>
      <c r="K87" s="282"/>
    </row>
    <row r="88" spans="2:11" ht="20.100000000000001" customHeight="1" x14ac:dyDescent="0.25">
      <c r="B88" s="16">
        <v>84</v>
      </c>
      <c r="D88" s="24"/>
      <c r="E88" s="24"/>
      <c r="F88" s="24"/>
      <c r="G88" s="25"/>
      <c r="H88" s="24"/>
      <c r="I88" s="25"/>
      <c r="J88" s="24"/>
      <c r="K88" s="282"/>
    </row>
    <row r="89" spans="2:11" ht="20.100000000000001" customHeight="1" x14ac:dyDescent="0.25">
      <c r="B89" s="16">
        <v>85</v>
      </c>
      <c r="D89" s="24"/>
      <c r="E89" s="24"/>
      <c r="F89" s="24"/>
      <c r="G89" s="25"/>
      <c r="H89" s="24"/>
      <c r="I89" s="25"/>
      <c r="J89" s="24"/>
      <c r="K89" s="282"/>
    </row>
    <row r="90" spans="2:11" ht="20.100000000000001" customHeight="1" x14ac:dyDescent="0.25">
      <c r="B90" s="16">
        <v>86</v>
      </c>
      <c r="D90" s="24"/>
      <c r="E90" s="24"/>
      <c r="F90" s="24"/>
      <c r="G90" s="25"/>
      <c r="H90" s="24"/>
      <c r="I90" s="25"/>
      <c r="J90" s="24"/>
      <c r="K90" s="282"/>
    </row>
    <row r="91" spans="2:11" ht="20.100000000000001" customHeight="1" x14ac:dyDescent="0.25">
      <c r="B91" s="16">
        <v>87</v>
      </c>
      <c r="D91" s="24"/>
      <c r="E91" s="24"/>
      <c r="F91" s="24"/>
      <c r="G91" s="25"/>
      <c r="H91" s="24"/>
      <c r="I91" s="25"/>
      <c r="J91" s="24"/>
      <c r="K91" s="282"/>
    </row>
    <row r="92" spans="2:11" ht="20.100000000000001" customHeight="1" x14ac:dyDescent="0.25">
      <c r="B92" s="16">
        <v>88</v>
      </c>
      <c r="D92" s="24"/>
      <c r="E92" s="24"/>
      <c r="F92" s="24"/>
      <c r="G92" s="25"/>
      <c r="H92" s="24"/>
      <c r="I92" s="25"/>
      <c r="J92" s="24"/>
      <c r="K92" s="282"/>
    </row>
    <row r="93" spans="2:11" ht="20.100000000000001" customHeight="1" x14ac:dyDescent="0.25">
      <c r="B93" s="16">
        <v>89</v>
      </c>
      <c r="D93" s="24"/>
      <c r="E93" s="24"/>
      <c r="F93" s="24"/>
      <c r="G93" s="25"/>
      <c r="H93" s="24"/>
      <c r="I93" s="25"/>
      <c r="J93" s="24"/>
      <c r="K93" s="282"/>
    </row>
    <row r="94" spans="2:11" ht="20.100000000000001" customHeight="1" x14ac:dyDescent="0.25">
      <c r="B94" s="16">
        <v>90</v>
      </c>
      <c r="D94" s="24"/>
      <c r="E94" s="24"/>
      <c r="F94" s="24"/>
      <c r="G94" s="25"/>
      <c r="H94" s="24"/>
      <c r="I94" s="25"/>
      <c r="J94" s="24"/>
      <c r="K94" s="282"/>
    </row>
    <row r="95" spans="2:11" ht="20.100000000000001" customHeight="1" x14ac:dyDescent="0.25">
      <c r="B95" s="16">
        <v>91</v>
      </c>
      <c r="D95" s="24"/>
      <c r="E95" s="24"/>
      <c r="F95" s="24"/>
      <c r="G95" s="25"/>
      <c r="H95" s="24"/>
      <c r="I95" s="25"/>
      <c r="J95" s="24"/>
      <c r="K95" s="282"/>
    </row>
    <row r="96" spans="2:11" ht="20.100000000000001" customHeight="1" x14ac:dyDescent="0.25">
      <c r="B96" s="16">
        <v>92</v>
      </c>
      <c r="D96" s="24"/>
      <c r="E96" s="24"/>
      <c r="F96" s="24"/>
      <c r="G96" s="25"/>
      <c r="H96" s="24"/>
      <c r="I96" s="25"/>
      <c r="J96" s="24"/>
      <c r="K96" s="282"/>
    </row>
    <row r="97" spans="2:11" ht="20.100000000000001" customHeight="1" x14ac:dyDescent="0.25">
      <c r="B97" s="16">
        <v>93</v>
      </c>
      <c r="D97" s="24"/>
      <c r="E97" s="24"/>
      <c r="F97" s="24"/>
      <c r="G97" s="25"/>
      <c r="H97" s="24"/>
      <c r="I97" s="25"/>
      <c r="J97" s="24"/>
      <c r="K97" s="282"/>
    </row>
    <row r="98" spans="2:11" ht="20.100000000000001" customHeight="1" x14ac:dyDescent="0.25">
      <c r="B98" s="16">
        <v>94</v>
      </c>
      <c r="D98" s="24"/>
      <c r="E98" s="24"/>
      <c r="F98" s="24"/>
      <c r="G98" s="25"/>
      <c r="H98" s="24"/>
      <c r="I98" s="25"/>
      <c r="J98" s="24"/>
      <c r="K98" s="282"/>
    </row>
    <row r="99" spans="2:11" ht="20.100000000000001" customHeight="1" x14ac:dyDescent="0.25">
      <c r="B99" s="16">
        <v>95</v>
      </c>
      <c r="D99" s="24"/>
      <c r="E99" s="24"/>
      <c r="F99" s="24"/>
      <c r="G99" s="25"/>
      <c r="H99" s="24"/>
      <c r="I99" s="25"/>
      <c r="J99" s="24"/>
      <c r="K99" s="282"/>
    </row>
    <row r="100" spans="2:11" ht="20.100000000000001" customHeight="1" x14ac:dyDescent="0.25">
      <c r="B100" s="16">
        <v>96</v>
      </c>
      <c r="D100" s="24"/>
      <c r="E100" s="24"/>
      <c r="F100" s="24"/>
      <c r="G100" s="25"/>
      <c r="H100" s="24"/>
      <c r="I100" s="25"/>
      <c r="J100" s="24"/>
      <c r="K100" s="282"/>
    </row>
    <row r="101" spans="2:11" ht="20.100000000000001" customHeight="1" x14ac:dyDescent="0.25">
      <c r="B101" s="16">
        <v>97</v>
      </c>
      <c r="D101" s="24"/>
      <c r="E101" s="24"/>
      <c r="F101" s="24"/>
      <c r="G101" s="25"/>
      <c r="H101" s="24"/>
      <c r="I101" s="25"/>
      <c r="J101" s="24"/>
      <c r="K101" s="282"/>
    </row>
    <row r="102" spans="2:11" ht="20.100000000000001" customHeight="1" x14ac:dyDescent="0.25">
      <c r="B102" s="16">
        <v>98</v>
      </c>
      <c r="D102" s="24"/>
      <c r="E102" s="24"/>
      <c r="F102" s="24"/>
      <c r="G102" s="25"/>
      <c r="H102" s="24"/>
      <c r="I102" s="25"/>
      <c r="J102" s="24"/>
      <c r="K102" s="282"/>
    </row>
    <row r="103" spans="2:11" ht="20.100000000000001" customHeight="1" x14ac:dyDescent="0.25">
      <c r="B103" s="16">
        <v>99</v>
      </c>
      <c r="D103" s="24"/>
      <c r="E103" s="24"/>
      <c r="F103" s="24"/>
      <c r="G103" s="25"/>
      <c r="H103" s="24"/>
      <c r="I103" s="25"/>
      <c r="J103" s="24"/>
      <c r="K103" s="282"/>
    </row>
    <row r="104" spans="2:11" ht="20.100000000000001" customHeight="1" x14ac:dyDescent="0.25">
      <c r="B104" s="16">
        <v>100</v>
      </c>
      <c r="D104" s="24"/>
      <c r="E104" s="24"/>
      <c r="F104" s="24"/>
      <c r="G104" s="25"/>
      <c r="H104" s="24"/>
      <c r="I104" s="25"/>
      <c r="J104" s="24"/>
      <c r="K104" s="282"/>
    </row>
    <row r="105" spans="2:11" ht="20.100000000000001" customHeight="1" x14ac:dyDescent="0.25">
      <c r="B105" s="16">
        <v>101</v>
      </c>
      <c r="D105" s="24"/>
      <c r="E105" s="24"/>
      <c r="F105" s="24"/>
      <c r="G105" s="25"/>
      <c r="H105" s="24"/>
      <c r="I105" s="25"/>
      <c r="J105" s="24"/>
      <c r="K105" s="282"/>
    </row>
    <row r="106" spans="2:11" ht="20.100000000000001" customHeight="1" x14ac:dyDescent="0.25">
      <c r="B106" s="16">
        <v>102</v>
      </c>
      <c r="D106" s="24"/>
      <c r="E106" s="24"/>
      <c r="F106" s="24"/>
      <c r="G106" s="25"/>
      <c r="H106" s="24"/>
      <c r="I106" s="25"/>
      <c r="J106" s="24"/>
      <c r="K106" s="282"/>
    </row>
    <row r="107" spans="2:11" ht="20.100000000000001" customHeight="1" x14ac:dyDescent="0.25">
      <c r="B107" s="16">
        <v>103</v>
      </c>
      <c r="D107" s="24"/>
      <c r="E107" s="24"/>
      <c r="F107" s="24"/>
      <c r="G107" s="25"/>
      <c r="H107" s="24"/>
      <c r="I107" s="25"/>
      <c r="J107" s="24"/>
      <c r="K107" s="282"/>
    </row>
    <row r="108" spans="2:11" ht="20.100000000000001" customHeight="1" x14ac:dyDescent="0.25">
      <c r="B108" s="16">
        <v>104</v>
      </c>
      <c r="D108" s="24"/>
      <c r="E108" s="24"/>
      <c r="F108" s="24"/>
      <c r="G108" s="25"/>
      <c r="H108" s="24"/>
      <c r="I108" s="25"/>
      <c r="J108" s="24"/>
      <c r="K108" s="282"/>
    </row>
    <row r="109" spans="2:11" ht="20.100000000000001" customHeight="1" x14ac:dyDescent="0.25">
      <c r="B109" s="16">
        <v>105</v>
      </c>
      <c r="D109" s="24"/>
      <c r="E109" s="24"/>
      <c r="F109" s="24"/>
      <c r="G109" s="25"/>
      <c r="H109" s="24"/>
      <c r="I109" s="25"/>
      <c r="J109" s="24"/>
      <c r="K109" s="282"/>
    </row>
    <row r="110" spans="2:11" ht="20.100000000000001" customHeight="1" x14ac:dyDescent="0.25">
      <c r="B110" s="16">
        <v>106</v>
      </c>
      <c r="D110" s="24"/>
      <c r="E110" s="24"/>
      <c r="F110" s="24"/>
      <c r="G110" s="25"/>
      <c r="H110" s="24"/>
      <c r="I110" s="25"/>
      <c r="J110" s="24"/>
      <c r="K110" s="282"/>
    </row>
    <row r="111" spans="2:11" ht="20.100000000000001" customHeight="1" x14ac:dyDescent="0.25">
      <c r="B111" s="16">
        <v>107</v>
      </c>
      <c r="D111" s="24"/>
      <c r="E111" s="24"/>
      <c r="F111" s="24"/>
      <c r="G111" s="25"/>
      <c r="H111" s="24"/>
      <c r="I111" s="25"/>
      <c r="J111" s="24"/>
      <c r="K111" s="282"/>
    </row>
    <row r="112" spans="2:11" ht="20.100000000000001" customHeight="1" x14ac:dyDescent="0.25">
      <c r="B112" s="16">
        <v>108</v>
      </c>
      <c r="D112" s="24"/>
      <c r="E112" s="24"/>
      <c r="F112" s="24"/>
      <c r="G112" s="25"/>
      <c r="H112" s="24"/>
      <c r="I112" s="25"/>
      <c r="J112" s="24"/>
      <c r="K112" s="282"/>
    </row>
    <row r="113" spans="2:11" ht="20.100000000000001" customHeight="1" x14ac:dyDescent="0.25">
      <c r="B113" s="16">
        <v>109</v>
      </c>
      <c r="D113" s="24"/>
      <c r="E113" s="24"/>
      <c r="F113" s="24"/>
      <c r="G113" s="25"/>
      <c r="H113" s="24"/>
      <c r="I113" s="25"/>
      <c r="J113" s="24"/>
      <c r="K113" s="282"/>
    </row>
    <row r="114" spans="2:11" ht="20.100000000000001" customHeight="1" x14ac:dyDescent="0.25">
      <c r="B114" s="16">
        <v>110</v>
      </c>
      <c r="D114" s="24"/>
      <c r="E114" s="24"/>
      <c r="F114" s="24"/>
      <c r="G114" s="25"/>
      <c r="H114" s="24"/>
      <c r="I114" s="25"/>
      <c r="J114" s="24"/>
      <c r="K114" s="282"/>
    </row>
    <row r="115" spans="2:11" ht="20.100000000000001" customHeight="1" x14ac:dyDescent="0.25">
      <c r="B115" s="16">
        <v>111</v>
      </c>
      <c r="D115" s="24"/>
      <c r="E115" s="24"/>
      <c r="F115" s="24"/>
      <c r="G115" s="25"/>
      <c r="H115" s="24"/>
      <c r="I115" s="25"/>
      <c r="J115" s="24"/>
      <c r="K115" s="282"/>
    </row>
    <row r="116" spans="2:11" ht="20.100000000000001" customHeight="1" x14ac:dyDescent="0.25">
      <c r="B116" s="16">
        <v>112</v>
      </c>
      <c r="D116" s="24"/>
      <c r="E116" s="24"/>
      <c r="F116" s="24"/>
      <c r="G116" s="25"/>
      <c r="H116" s="24"/>
      <c r="I116" s="25"/>
      <c r="J116" s="24"/>
      <c r="K116" s="282"/>
    </row>
    <row r="117" spans="2:11" ht="20.100000000000001" customHeight="1" x14ac:dyDescent="0.25">
      <c r="B117" s="16">
        <v>113</v>
      </c>
      <c r="D117" s="24"/>
      <c r="E117" s="24"/>
      <c r="F117" s="24"/>
      <c r="G117" s="25"/>
      <c r="H117" s="24"/>
      <c r="I117" s="25"/>
      <c r="J117" s="24"/>
      <c r="K117" s="282"/>
    </row>
    <row r="118" spans="2:11" ht="20.100000000000001" customHeight="1" x14ac:dyDescent="0.25">
      <c r="B118" s="16">
        <v>114</v>
      </c>
      <c r="D118" s="24"/>
      <c r="E118" s="24"/>
      <c r="F118" s="24"/>
      <c r="G118" s="25"/>
      <c r="H118" s="24"/>
      <c r="I118" s="25"/>
      <c r="J118" s="24"/>
      <c r="K118" s="282"/>
    </row>
    <row r="119" spans="2:11" ht="20.100000000000001" customHeight="1" x14ac:dyDescent="0.25">
      <c r="B119" s="16">
        <v>115</v>
      </c>
      <c r="D119" s="24"/>
      <c r="E119" s="24"/>
      <c r="F119" s="24"/>
      <c r="G119" s="25"/>
      <c r="H119" s="24"/>
      <c r="I119" s="25"/>
      <c r="J119" s="24"/>
      <c r="K119" s="282"/>
    </row>
    <row r="120" spans="2:11" ht="20.100000000000001" customHeight="1" x14ac:dyDescent="0.25">
      <c r="B120" s="16">
        <v>116</v>
      </c>
      <c r="D120" s="24"/>
      <c r="E120" s="24"/>
      <c r="F120" s="24"/>
      <c r="G120" s="25"/>
      <c r="H120" s="24"/>
      <c r="I120" s="25"/>
      <c r="J120" s="24"/>
      <c r="K120" s="282"/>
    </row>
    <row r="121" spans="2:11" ht="20.100000000000001" customHeight="1" x14ac:dyDescent="0.25">
      <c r="B121" s="16">
        <v>117</v>
      </c>
      <c r="D121" s="24"/>
      <c r="E121" s="24"/>
      <c r="F121" s="24"/>
      <c r="G121" s="25"/>
      <c r="H121" s="24"/>
      <c r="I121" s="25"/>
      <c r="J121" s="24"/>
      <c r="K121" s="282"/>
    </row>
    <row r="122" spans="2:11" ht="20.100000000000001" customHeight="1" x14ac:dyDescent="0.25">
      <c r="B122" s="16">
        <v>118</v>
      </c>
      <c r="D122" s="24"/>
      <c r="E122" s="24"/>
      <c r="F122" s="24"/>
      <c r="G122" s="25"/>
      <c r="H122" s="24"/>
      <c r="I122" s="25"/>
      <c r="J122" s="24"/>
      <c r="K122" s="282"/>
    </row>
    <row r="123" spans="2:11" ht="20.100000000000001" customHeight="1" x14ac:dyDescent="0.25">
      <c r="B123" s="16">
        <v>119</v>
      </c>
      <c r="D123" s="24"/>
      <c r="E123" s="24"/>
      <c r="F123" s="24"/>
      <c r="G123" s="25"/>
      <c r="H123" s="24"/>
      <c r="I123" s="25"/>
      <c r="J123" s="24"/>
      <c r="K123" s="282"/>
    </row>
    <row r="124" spans="2:11" ht="20.100000000000001" customHeight="1" x14ac:dyDescent="0.25">
      <c r="B124" s="16">
        <v>120</v>
      </c>
      <c r="D124" s="24"/>
      <c r="E124" s="24"/>
      <c r="F124" s="24"/>
      <c r="G124" s="25"/>
      <c r="H124" s="24"/>
      <c r="I124" s="25"/>
      <c r="J124" s="24"/>
      <c r="K124" s="282"/>
    </row>
    <row r="125" spans="2:11" ht="20.100000000000001" customHeight="1" x14ac:dyDescent="0.25">
      <c r="B125" s="16">
        <v>121</v>
      </c>
      <c r="D125" s="24"/>
      <c r="E125" s="24"/>
      <c r="F125" s="24"/>
      <c r="G125" s="25"/>
      <c r="H125" s="24"/>
      <c r="I125" s="25"/>
      <c r="J125" s="24"/>
      <c r="K125" s="282"/>
    </row>
    <row r="126" spans="2:11" ht="20.100000000000001" customHeight="1" x14ac:dyDescent="0.25">
      <c r="B126" s="16">
        <v>122</v>
      </c>
      <c r="D126" s="24"/>
      <c r="E126" s="24"/>
      <c r="F126" s="24"/>
      <c r="G126" s="25"/>
      <c r="H126" s="24"/>
      <c r="I126" s="25"/>
      <c r="J126" s="24"/>
      <c r="K126" s="282"/>
    </row>
    <row r="127" spans="2:11" ht="20.100000000000001" customHeight="1" x14ac:dyDescent="0.25">
      <c r="B127" s="16">
        <v>123</v>
      </c>
      <c r="D127" s="24"/>
      <c r="E127" s="24"/>
      <c r="F127" s="24"/>
      <c r="G127" s="25"/>
      <c r="H127" s="24"/>
      <c r="I127" s="25"/>
      <c r="J127" s="24"/>
      <c r="K127" s="282"/>
    </row>
    <row r="128" spans="2:11" ht="20.100000000000001" customHeight="1" x14ac:dyDescent="0.25">
      <c r="B128" s="16">
        <v>124</v>
      </c>
      <c r="D128" s="24"/>
      <c r="E128" s="24"/>
      <c r="F128" s="24"/>
      <c r="G128" s="25"/>
      <c r="H128" s="24"/>
      <c r="I128" s="25"/>
      <c r="J128" s="24"/>
      <c r="K128" s="282"/>
    </row>
    <row r="129" spans="2:11" ht="20.100000000000001" customHeight="1" x14ac:dyDescent="0.25">
      <c r="B129" s="16">
        <v>125</v>
      </c>
      <c r="D129" s="24"/>
      <c r="E129" s="24"/>
      <c r="F129" s="24"/>
      <c r="G129" s="25"/>
      <c r="H129" s="24"/>
      <c r="I129" s="25"/>
      <c r="J129" s="24"/>
      <c r="K129" s="282"/>
    </row>
    <row r="130" spans="2:11" ht="20.100000000000001" customHeight="1" x14ac:dyDescent="0.25">
      <c r="B130" s="16">
        <v>126</v>
      </c>
      <c r="D130" s="24"/>
      <c r="E130" s="24"/>
      <c r="F130" s="24"/>
      <c r="G130" s="25"/>
      <c r="H130" s="24"/>
      <c r="I130" s="25"/>
      <c r="J130" s="24"/>
      <c r="K130" s="282"/>
    </row>
    <row r="131" spans="2:11" ht="20.100000000000001" customHeight="1" x14ac:dyDescent="0.25">
      <c r="B131" s="16">
        <v>127</v>
      </c>
      <c r="D131" s="24"/>
      <c r="E131" s="24"/>
      <c r="F131" s="24"/>
      <c r="G131" s="25"/>
      <c r="H131" s="24"/>
      <c r="I131" s="25"/>
      <c r="J131" s="24"/>
      <c r="K131" s="282"/>
    </row>
    <row r="132" spans="2:11" ht="20.100000000000001" customHeight="1" x14ac:dyDescent="0.25">
      <c r="B132" s="16">
        <v>128</v>
      </c>
      <c r="D132" s="24"/>
      <c r="E132" s="24"/>
      <c r="F132" s="24"/>
      <c r="G132" s="25"/>
      <c r="H132" s="24"/>
      <c r="I132" s="25"/>
      <c r="J132" s="24"/>
      <c r="K132" s="282"/>
    </row>
    <row r="133" spans="2:11" ht="20.100000000000001" customHeight="1" x14ac:dyDescent="0.25">
      <c r="B133" s="16">
        <v>129</v>
      </c>
      <c r="D133" s="24"/>
      <c r="E133" s="24"/>
      <c r="F133" s="24"/>
      <c r="G133" s="25"/>
      <c r="H133" s="24"/>
      <c r="I133" s="25"/>
      <c r="J133" s="24"/>
      <c r="K133" s="282"/>
    </row>
    <row r="134" spans="2:11" ht="20.100000000000001" customHeight="1" x14ac:dyDescent="0.25">
      <c r="B134" s="16">
        <v>130</v>
      </c>
      <c r="D134" s="24"/>
      <c r="E134" s="24"/>
      <c r="F134" s="24"/>
      <c r="G134" s="25"/>
      <c r="H134" s="24"/>
      <c r="I134" s="25"/>
      <c r="J134" s="24"/>
      <c r="K134" s="282"/>
    </row>
    <row r="135" spans="2:11" ht="20.100000000000001" customHeight="1" x14ac:dyDescent="0.25">
      <c r="B135" s="16">
        <v>131</v>
      </c>
      <c r="D135" s="24"/>
      <c r="E135" s="24"/>
      <c r="F135" s="24"/>
      <c r="G135" s="25"/>
      <c r="H135" s="24"/>
      <c r="I135" s="25"/>
      <c r="J135" s="24"/>
      <c r="K135" s="282"/>
    </row>
    <row r="136" spans="2:11" ht="20.100000000000001" customHeight="1" x14ac:dyDescent="0.25">
      <c r="B136" s="16">
        <v>132</v>
      </c>
      <c r="D136" s="24"/>
      <c r="E136" s="24"/>
      <c r="F136" s="24"/>
      <c r="G136" s="25"/>
      <c r="H136" s="24"/>
      <c r="I136" s="25"/>
      <c r="J136" s="24"/>
      <c r="K136" s="282"/>
    </row>
    <row r="137" spans="2:11" ht="20.100000000000001" customHeight="1" x14ac:dyDescent="0.25">
      <c r="B137" s="16">
        <v>133</v>
      </c>
      <c r="D137" s="24"/>
      <c r="E137" s="24"/>
      <c r="F137" s="24"/>
      <c r="G137" s="25"/>
      <c r="H137" s="24"/>
      <c r="I137" s="25"/>
      <c r="J137" s="24"/>
      <c r="K137" s="282"/>
    </row>
    <row r="138" spans="2:11" ht="20.100000000000001" customHeight="1" x14ac:dyDescent="0.25">
      <c r="B138" s="16">
        <v>134</v>
      </c>
      <c r="D138" s="24"/>
      <c r="E138" s="24"/>
      <c r="F138" s="24"/>
      <c r="G138" s="25"/>
      <c r="H138" s="24"/>
      <c r="I138" s="25"/>
      <c r="J138" s="24"/>
      <c r="K138" s="282"/>
    </row>
    <row r="139" spans="2:11" ht="20.100000000000001" customHeight="1" x14ac:dyDescent="0.25">
      <c r="B139" s="16">
        <v>135</v>
      </c>
      <c r="D139" s="24"/>
      <c r="E139" s="24"/>
      <c r="F139" s="24"/>
      <c r="G139" s="25"/>
      <c r="H139" s="24"/>
      <c r="I139" s="25"/>
      <c r="J139" s="24"/>
      <c r="K139" s="282"/>
    </row>
    <row r="140" spans="2:11" ht="20.100000000000001" customHeight="1" x14ac:dyDescent="0.25">
      <c r="B140" s="16">
        <v>136</v>
      </c>
      <c r="D140" s="24"/>
      <c r="E140" s="24"/>
      <c r="F140" s="24"/>
      <c r="G140" s="25"/>
      <c r="H140" s="24"/>
      <c r="I140" s="25"/>
      <c r="J140" s="24"/>
      <c r="K140" s="282"/>
    </row>
    <row r="141" spans="2:11" ht="20.100000000000001" customHeight="1" x14ac:dyDescent="0.25">
      <c r="B141" s="16">
        <v>137</v>
      </c>
      <c r="D141" s="24"/>
      <c r="E141" s="24"/>
      <c r="F141" s="24"/>
      <c r="G141" s="25"/>
      <c r="H141" s="24"/>
      <c r="I141" s="25"/>
      <c r="J141" s="24"/>
      <c r="K141" s="282"/>
    </row>
    <row r="142" spans="2:11" ht="20.100000000000001" customHeight="1" x14ac:dyDescent="0.25">
      <c r="B142" s="16">
        <v>138</v>
      </c>
      <c r="D142" s="24"/>
      <c r="E142" s="24"/>
      <c r="F142" s="24"/>
      <c r="G142" s="25"/>
      <c r="H142" s="24"/>
      <c r="I142" s="25"/>
      <c r="J142" s="24"/>
      <c r="K142" s="282"/>
    </row>
    <row r="143" spans="2:11" ht="20.100000000000001" customHeight="1" x14ac:dyDescent="0.25">
      <c r="B143" s="16">
        <v>139</v>
      </c>
      <c r="D143" s="24"/>
      <c r="E143" s="24"/>
      <c r="F143" s="24"/>
      <c r="G143" s="25"/>
      <c r="H143" s="24"/>
      <c r="I143" s="25"/>
      <c r="J143" s="24"/>
      <c r="K143" s="282"/>
    </row>
    <row r="144" spans="2:11" ht="20.100000000000001" customHeight="1" x14ac:dyDescent="0.25">
      <c r="B144" s="16">
        <v>140</v>
      </c>
      <c r="D144" s="24"/>
      <c r="E144" s="24"/>
      <c r="F144" s="24"/>
      <c r="G144" s="25"/>
      <c r="H144" s="24"/>
      <c r="I144" s="25"/>
      <c r="J144" s="24" t="s">
        <v>15</v>
      </c>
      <c r="K144" s="282"/>
    </row>
    <row r="145" spans="2:11" ht="20.100000000000001" customHeight="1" x14ac:dyDescent="0.25">
      <c r="B145" s="16">
        <v>141</v>
      </c>
      <c r="D145" s="24"/>
      <c r="E145" s="24"/>
      <c r="F145" s="24"/>
      <c r="G145" s="25"/>
      <c r="H145" s="24"/>
      <c r="I145" s="25"/>
      <c r="J145" s="24" t="s">
        <v>15</v>
      </c>
      <c r="K145" s="282"/>
    </row>
    <row r="146" spans="2:11" ht="20.100000000000001" customHeight="1" x14ac:dyDescent="0.25">
      <c r="B146" s="16">
        <v>142</v>
      </c>
      <c r="D146" s="24"/>
      <c r="E146" s="24"/>
      <c r="F146" s="24"/>
      <c r="G146" s="25"/>
      <c r="H146" s="24"/>
      <c r="I146" s="25"/>
      <c r="J146" s="24" t="s">
        <v>15</v>
      </c>
      <c r="K146" s="282"/>
    </row>
    <row r="147" spans="2:11" ht="20.100000000000001" customHeight="1" x14ac:dyDescent="0.25">
      <c r="B147" s="16">
        <v>143</v>
      </c>
      <c r="D147" s="24"/>
      <c r="E147" s="24"/>
      <c r="F147" s="24"/>
      <c r="G147" s="25"/>
      <c r="H147" s="24"/>
      <c r="I147" s="25"/>
      <c r="J147" s="24" t="s">
        <v>15</v>
      </c>
      <c r="K147" s="282"/>
    </row>
    <row r="148" spans="2:11" ht="20.100000000000001" customHeight="1" x14ac:dyDescent="0.25">
      <c r="B148" s="16">
        <v>144</v>
      </c>
      <c r="D148" s="24"/>
      <c r="E148" s="24"/>
      <c r="F148" s="24"/>
      <c r="G148" s="25"/>
      <c r="H148" s="24"/>
      <c r="I148" s="25"/>
      <c r="J148" s="24" t="s">
        <v>15</v>
      </c>
      <c r="K148" s="282"/>
    </row>
    <row r="149" spans="2:11" ht="20.100000000000001" customHeight="1" x14ac:dyDescent="0.25">
      <c r="B149" s="16">
        <v>145</v>
      </c>
      <c r="D149" s="24"/>
      <c r="E149" s="24"/>
      <c r="F149" s="24"/>
      <c r="G149" s="25"/>
      <c r="H149" s="24"/>
      <c r="I149" s="25"/>
      <c r="J149" s="24" t="s">
        <v>15</v>
      </c>
      <c r="K149" s="282"/>
    </row>
    <row r="150" spans="2:11" ht="20.100000000000001" customHeight="1" x14ac:dyDescent="0.25">
      <c r="B150" s="16">
        <v>146</v>
      </c>
      <c r="D150" s="24"/>
      <c r="E150" s="24"/>
      <c r="F150" s="24"/>
      <c r="G150" s="25"/>
      <c r="H150" s="24"/>
      <c r="I150" s="25"/>
      <c r="J150" s="24" t="s">
        <v>15</v>
      </c>
      <c r="K150" s="282"/>
    </row>
    <row r="151" spans="2:11" ht="20.100000000000001" customHeight="1" x14ac:dyDescent="0.25">
      <c r="B151" s="16">
        <v>147</v>
      </c>
      <c r="D151" s="24"/>
      <c r="E151" s="24"/>
      <c r="F151" s="24"/>
      <c r="G151" s="25"/>
      <c r="H151" s="24"/>
      <c r="I151" s="25"/>
      <c r="J151" s="24" t="s">
        <v>15</v>
      </c>
      <c r="K151" s="282"/>
    </row>
    <row r="152" spans="2:11" ht="20.100000000000001" customHeight="1" x14ac:dyDescent="0.25">
      <c r="B152" s="16">
        <v>148</v>
      </c>
      <c r="D152" s="24"/>
      <c r="E152" s="24"/>
      <c r="F152" s="24"/>
      <c r="G152" s="25"/>
      <c r="H152" s="24"/>
      <c r="I152" s="25"/>
      <c r="J152" s="24" t="s">
        <v>15</v>
      </c>
      <c r="K152" s="282"/>
    </row>
    <row r="153" spans="2:11" ht="20.100000000000001" customHeight="1" x14ac:dyDescent="0.25">
      <c r="B153" s="16">
        <v>149</v>
      </c>
      <c r="D153" s="24"/>
      <c r="E153" s="24"/>
      <c r="F153" s="24"/>
      <c r="G153" s="25"/>
      <c r="H153" s="24"/>
      <c r="I153" s="25"/>
      <c r="J153" s="24" t="s">
        <v>15</v>
      </c>
      <c r="K153" s="282"/>
    </row>
    <row r="154" spans="2:11" ht="20.100000000000001" customHeight="1" x14ac:dyDescent="0.25">
      <c r="B154" s="17">
        <v>150</v>
      </c>
      <c r="D154" s="26"/>
      <c r="E154" s="26"/>
      <c r="F154" s="26"/>
      <c r="G154" s="25"/>
      <c r="H154" s="26"/>
      <c r="I154" s="25"/>
      <c r="J154" s="26" t="s">
        <v>15</v>
      </c>
      <c r="K154" s="282"/>
    </row>
    <row r="155" spans="2:11" ht="20.100000000000001" customHeight="1" x14ac:dyDescent="0.25">
      <c r="B155" s="16">
        <v>151</v>
      </c>
      <c r="D155" s="24"/>
      <c r="E155" s="24"/>
      <c r="F155" s="24"/>
      <c r="G155" s="25"/>
      <c r="H155" s="24"/>
      <c r="I155" s="25"/>
      <c r="J155" s="24" t="s">
        <v>15</v>
      </c>
      <c r="K155" s="282"/>
    </row>
    <row r="156" spans="2:11" ht="15" x14ac:dyDescent="0.25">
      <c r="B156" s="16">
        <v>152</v>
      </c>
      <c r="D156" s="24"/>
      <c r="E156" s="24"/>
      <c r="F156" s="24"/>
      <c r="G156" s="25"/>
      <c r="H156" s="24"/>
      <c r="I156" s="25"/>
      <c r="J156" s="24" t="s">
        <v>15</v>
      </c>
      <c r="K156" s="282"/>
    </row>
    <row r="157" spans="2:11" ht="15" x14ac:dyDescent="0.25">
      <c r="B157" s="17">
        <v>153</v>
      </c>
      <c r="D157" s="26"/>
      <c r="E157" s="26"/>
      <c r="F157" s="26"/>
      <c r="G157" s="25"/>
      <c r="H157" s="26"/>
      <c r="I157" s="25"/>
      <c r="J157" s="26" t="s">
        <v>15</v>
      </c>
      <c r="K157" s="282"/>
    </row>
    <row r="158" spans="2:11" ht="15" x14ac:dyDescent="0.25">
      <c r="B158" s="16">
        <v>154</v>
      </c>
      <c r="D158" s="24"/>
      <c r="E158" s="24"/>
      <c r="F158" s="24"/>
      <c r="G158" s="25"/>
      <c r="H158" s="24"/>
      <c r="I158" s="25"/>
      <c r="J158" s="24" t="s">
        <v>15</v>
      </c>
      <c r="K158" s="282"/>
    </row>
    <row r="159" spans="2:11" ht="15" x14ac:dyDescent="0.25">
      <c r="B159" s="16">
        <v>155</v>
      </c>
      <c r="D159" s="24"/>
      <c r="E159" s="24"/>
      <c r="F159" s="24"/>
      <c r="G159" s="25"/>
      <c r="H159" s="24"/>
      <c r="I159" s="25"/>
      <c r="J159" s="24" t="s">
        <v>15</v>
      </c>
      <c r="K159" s="282"/>
    </row>
    <row r="160" spans="2:11" ht="15" x14ac:dyDescent="0.25">
      <c r="B160" s="17">
        <v>156</v>
      </c>
      <c r="D160" s="26"/>
      <c r="E160" s="26"/>
      <c r="F160" s="26"/>
      <c r="G160" s="25"/>
      <c r="H160" s="26"/>
      <c r="I160" s="25"/>
      <c r="J160" s="26" t="s">
        <v>15</v>
      </c>
      <c r="K160" s="282"/>
    </row>
    <row r="161" spans="2:11" ht="15" x14ac:dyDescent="0.25">
      <c r="B161" s="16">
        <v>157</v>
      </c>
      <c r="D161" s="24"/>
      <c r="E161" s="24"/>
      <c r="F161" s="24"/>
      <c r="G161" s="25"/>
      <c r="H161" s="24"/>
      <c r="I161" s="25"/>
      <c r="J161" s="24" t="s">
        <v>15</v>
      </c>
      <c r="K161" s="282"/>
    </row>
    <row r="162" spans="2:11" ht="15" x14ac:dyDescent="0.25">
      <c r="B162" s="16">
        <v>158</v>
      </c>
      <c r="D162" s="24"/>
      <c r="E162" s="24"/>
      <c r="F162" s="24"/>
      <c r="G162" s="25"/>
      <c r="H162" s="24"/>
      <c r="I162" s="25"/>
      <c r="J162" s="24" t="s">
        <v>15</v>
      </c>
      <c r="K162" s="282"/>
    </row>
    <row r="163" spans="2:11" ht="15" x14ac:dyDescent="0.25">
      <c r="B163" s="17">
        <v>159</v>
      </c>
      <c r="D163" s="26"/>
      <c r="E163" s="26"/>
      <c r="F163" s="26"/>
      <c r="G163" s="25"/>
      <c r="H163" s="26"/>
      <c r="I163" s="25"/>
      <c r="J163" s="26" t="s">
        <v>15</v>
      </c>
      <c r="K163" s="282"/>
    </row>
    <row r="164" spans="2:11" ht="15" x14ac:dyDescent="0.25">
      <c r="B164" s="16">
        <v>160</v>
      </c>
      <c r="D164" s="24"/>
      <c r="E164" s="24"/>
      <c r="F164" s="24"/>
      <c r="G164" s="25"/>
      <c r="H164" s="24"/>
      <c r="I164" s="25"/>
      <c r="J164" s="24" t="s">
        <v>15</v>
      </c>
      <c r="K164" s="282"/>
    </row>
    <row r="165" spans="2:11" ht="15" x14ac:dyDescent="0.25">
      <c r="B165" s="16">
        <v>161</v>
      </c>
      <c r="D165" s="24"/>
      <c r="E165" s="24"/>
      <c r="F165" s="24"/>
      <c r="G165" s="25"/>
      <c r="H165" s="24"/>
      <c r="I165" s="25"/>
      <c r="J165" s="24" t="s">
        <v>15</v>
      </c>
      <c r="K165" s="282"/>
    </row>
    <row r="166" spans="2:11" ht="15" x14ac:dyDescent="0.25">
      <c r="B166" s="17">
        <v>162</v>
      </c>
      <c r="D166" s="26"/>
      <c r="E166" s="26"/>
      <c r="F166" s="26"/>
      <c r="G166" s="25"/>
      <c r="H166" s="26"/>
      <c r="I166" s="25"/>
      <c r="J166" s="26" t="s">
        <v>15</v>
      </c>
      <c r="K166" s="282"/>
    </row>
    <row r="167" spans="2:11" ht="15" x14ac:dyDescent="0.25">
      <c r="B167" s="16">
        <v>163</v>
      </c>
      <c r="D167" s="24"/>
      <c r="E167" s="24"/>
      <c r="F167" s="24"/>
      <c r="G167" s="25"/>
      <c r="H167" s="24"/>
      <c r="I167" s="25"/>
      <c r="J167" s="24" t="s">
        <v>15</v>
      </c>
      <c r="K167" s="282"/>
    </row>
    <row r="168" spans="2:11" ht="15" x14ac:dyDescent="0.25">
      <c r="B168" s="16">
        <v>164</v>
      </c>
      <c r="D168" s="24"/>
      <c r="E168" s="24"/>
      <c r="F168" s="24"/>
      <c r="G168" s="25"/>
      <c r="H168" s="24"/>
      <c r="I168" s="25"/>
      <c r="J168" s="24" t="s">
        <v>15</v>
      </c>
      <c r="K168" s="282"/>
    </row>
    <row r="169" spans="2:11" ht="15" x14ac:dyDescent="0.25">
      <c r="B169" s="17">
        <v>165</v>
      </c>
      <c r="D169" s="26"/>
      <c r="E169" s="26"/>
      <c r="F169" s="26"/>
      <c r="G169" s="25"/>
      <c r="H169" s="26"/>
      <c r="I169" s="25"/>
      <c r="J169" s="26" t="s">
        <v>15</v>
      </c>
      <c r="K169" s="282"/>
    </row>
    <row r="170" spans="2:11" ht="15" x14ac:dyDescent="0.25">
      <c r="B170" s="16">
        <v>166</v>
      </c>
      <c r="D170" s="24"/>
      <c r="E170" s="24"/>
      <c r="F170" s="24"/>
      <c r="G170" s="25"/>
      <c r="H170" s="24"/>
      <c r="I170" s="25"/>
      <c r="J170" s="24" t="s">
        <v>15</v>
      </c>
      <c r="K170" s="282"/>
    </row>
    <row r="171" spans="2:11" ht="15" x14ac:dyDescent="0.25">
      <c r="B171" s="16">
        <v>167</v>
      </c>
      <c r="D171" s="24"/>
      <c r="E171" s="24"/>
      <c r="F171" s="24"/>
      <c r="G171" s="25"/>
      <c r="H171" s="24"/>
      <c r="I171" s="25"/>
      <c r="J171" s="24" t="s">
        <v>15</v>
      </c>
      <c r="K171" s="282"/>
    </row>
    <row r="172" spans="2:11" ht="15" x14ac:dyDescent="0.25">
      <c r="B172" s="17">
        <v>168</v>
      </c>
      <c r="D172" s="26"/>
      <c r="E172" s="26"/>
      <c r="F172" s="26"/>
      <c r="G172" s="25"/>
      <c r="H172" s="26"/>
      <c r="I172" s="25"/>
      <c r="J172" s="26" t="s">
        <v>15</v>
      </c>
      <c r="K172" s="282"/>
    </row>
    <row r="173" spans="2:11" ht="15" x14ac:dyDescent="0.25">
      <c r="B173" s="16">
        <v>169</v>
      </c>
      <c r="D173" s="24"/>
      <c r="E173" s="24"/>
      <c r="F173" s="24"/>
      <c r="G173" s="25"/>
      <c r="H173" s="24"/>
      <c r="I173" s="25"/>
      <c r="J173" s="24" t="s">
        <v>15</v>
      </c>
      <c r="K173" s="282"/>
    </row>
    <row r="174" spans="2:11" ht="15" x14ac:dyDescent="0.25">
      <c r="B174" s="16">
        <v>170</v>
      </c>
      <c r="D174" s="24"/>
      <c r="E174" s="24"/>
      <c r="F174" s="24"/>
      <c r="G174" s="25"/>
      <c r="H174" s="24"/>
      <c r="I174" s="25"/>
      <c r="J174" s="24" t="s">
        <v>15</v>
      </c>
      <c r="K174" s="282"/>
    </row>
    <row r="175" spans="2:11" ht="15" x14ac:dyDescent="0.25">
      <c r="B175" s="17">
        <v>171</v>
      </c>
      <c r="D175" s="26"/>
      <c r="E175" s="26"/>
      <c r="F175" s="26"/>
      <c r="G175" s="25"/>
      <c r="H175" s="26"/>
      <c r="I175" s="25"/>
      <c r="J175" s="26" t="s">
        <v>15</v>
      </c>
      <c r="K175" s="282"/>
    </row>
    <row r="176" spans="2:11" ht="15" x14ac:dyDescent="0.25">
      <c r="B176" s="16">
        <v>172</v>
      </c>
      <c r="D176" s="24"/>
      <c r="E176" s="24"/>
      <c r="F176" s="24"/>
      <c r="G176" s="25"/>
      <c r="H176" s="24"/>
      <c r="I176" s="25"/>
      <c r="J176" s="24" t="s">
        <v>15</v>
      </c>
      <c r="K176" s="282"/>
    </row>
    <row r="177" spans="2:11" ht="15" x14ac:dyDescent="0.25">
      <c r="B177" s="16">
        <v>173</v>
      </c>
      <c r="D177" s="24"/>
      <c r="E177" s="24"/>
      <c r="F177" s="24"/>
      <c r="G177" s="25"/>
      <c r="H177" s="24"/>
      <c r="I177" s="25"/>
      <c r="J177" s="24" t="s">
        <v>15</v>
      </c>
      <c r="K177" s="282"/>
    </row>
    <row r="178" spans="2:11" ht="15" x14ac:dyDescent="0.25">
      <c r="B178" s="17">
        <v>174</v>
      </c>
      <c r="D178" s="26"/>
      <c r="E178" s="26"/>
      <c r="F178" s="26"/>
      <c r="G178" s="25"/>
      <c r="H178" s="26"/>
      <c r="I178" s="25"/>
      <c r="J178" s="26" t="s">
        <v>15</v>
      </c>
      <c r="K178" s="282"/>
    </row>
    <row r="179" spans="2:11" ht="15" x14ac:dyDescent="0.25">
      <c r="B179" s="16">
        <v>175</v>
      </c>
      <c r="D179" s="24"/>
      <c r="E179" s="24"/>
      <c r="F179" s="24"/>
      <c r="G179" s="25"/>
      <c r="H179" s="24"/>
      <c r="I179" s="25"/>
      <c r="J179" s="24" t="s">
        <v>15</v>
      </c>
      <c r="K179" s="282"/>
    </row>
    <row r="180" spans="2:11" ht="15" x14ac:dyDescent="0.25">
      <c r="B180" s="16">
        <v>176</v>
      </c>
      <c r="D180" s="24"/>
      <c r="E180" s="24"/>
      <c r="F180" s="24"/>
      <c r="G180" s="25"/>
      <c r="H180" s="24"/>
      <c r="I180" s="25"/>
      <c r="J180" s="24" t="s">
        <v>15</v>
      </c>
      <c r="K180" s="282"/>
    </row>
    <row r="181" spans="2:11" ht="15" x14ac:dyDescent="0.25">
      <c r="B181" s="17">
        <v>177</v>
      </c>
      <c r="D181" s="26"/>
      <c r="E181" s="26"/>
      <c r="F181" s="26"/>
      <c r="G181" s="25"/>
      <c r="H181" s="26"/>
      <c r="I181" s="25"/>
      <c r="J181" s="26" t="s">
        <v>15</v>
      </c>
      <c r="K181" s="282"/>
    </row>
    <row r="182" spans="2:11" ht="15" x14ac:dyDescent="0.25">
      <c r="B182" s="16">
        <v>178</v>
      </c>
      <c r="D182" s="24"/>
      <c r="E182" s="24"/>
      <c r="F182" s="24"/>
      <c r="G182" s="25"/>
      <c r="H182" s="24"/>
      <c r="I182" s="25"/>
      <c r="J182" s="24" t="s">
        <v>15</v>
      </c>
      <c r="K182" s="282"/>
    </row>
    <row r="183" spans="2:11" ht="15" x14ac:dyDescent="0.25">
      <c r="B183" s="16">
        <v>179</v>
      </c>
      <c r="D183" s="24"/>
      <c r="E183" s="24"/>
      <c r="F183" s="24"/>
      <c r="G183" s="25"/>
      <c r="H183" s="24"/>
      <c r="I183" s="25"/>
      <c r="J183" s="24" t="s">
        <v>15</v>
      </c>
      <c r="K183" s="282"/>
    </row>
    <row r="184" spans="2:11" ht="15" x14ac:dyDescent="0.25">
      <c r="B184" s="17">
        <v>180</v>
      </c>
      <c r="D184" s="26"/>
      <c r="E184" s="26"/>
      <c r="F184" s="26"/>
      <c r="G184" s="25"/>
      <c r="H184" s="26"/>
      <c r="I184" s="25"/>
      <c r="J184" s="26" t="s">
        <v>15</v>
      </c>
      <c r="K184" s="282"/>
    </row>
    <row r="185" spans="2:11" ht="15" x14ac:dyDescent="0.25">
      <c r="B185" s="16">
        <v>181</v>
      </c>
      <c r="D185" s="24"/>
      <c r="E185" s="24"/>
      <c r="F185" s="24"/>
      <c r="G185" s="25"/>
      <c r="H185" s="24"/>
      <c r="I185" s="25"/>
      <c r="J185" s="24" t="s">
        <v>15</v>
      </c>
      <c r="K185" s="282"/>
    </row>
    <row r="186" spans="2:11" ht="15" x14ac:dyDescent="0.25">
      <c r="B186" s="16">
        <v>182</v>
      </c>
      <c r="D186" s="24"/>
      <c r="E186" s="24"/>
      <c r="F186" s="24"/>
      <c r="G186" s="25"/>
      <c r="H186" s="24"/>
      <c r="I186" s="25"/>
      <c r="J186" s="24" t="s">
        <v>15</v>
      </c>
      <c r="K186" s="282"/>
    </row>
    <row r="187" spans="2:11" ht="15" x14ac:dyDescent="0.25">
      <c r="B187" s="17">
        <v>183</v>
      </c>
      <c r="D187" s="26"/>
      <c r="E187" s="26"/>
      <c r="F187" s="26"/>
      <c r="G187" s="25"/>
      <c r="H187" s="26"/>
      <c r="I187" s="25"/>
      <c r="J187" s="26" t="s">
        <v>15</v>
      </c>
      <c r="K187" s="282"/>
    </row>
    <row r="188" spans="2:11" ht="15" x14ac:dyDescent="0.25">
      <c r="B188" s="16">
        <v>184</v>
      </c>
      <c r="D188" s="24"/>
      <c r="E188" s="24"/>
      <c r="F188" s="24"/>
      <c r="G188" s="25"/>
      <c r="H188" s="24"/>
      <c r="I188" s="25"/>
      <c r="J188" s="24" t="s">
        <v>15</v>
      </c>
      <c r="K188" s="282"/>
    </row>
    <row r="189" spans="2:11" ht="15" x14ac:dyDescent="0.25">
      <c r="B189" s="16">
        <v>185</v>
      </c>
      <c r="D189" s="24"/>
      <c r="E189" s="24"/>
      <c r="F189" s="24"/>
      <c r="G189" s="25"/>
      <c r="H189" s="24"/>
      <c r="I189" s="25"/>
      <c r="J189" s="24" t="s">
        <v>15</v>
      </c>
      <c r="K189" s="282"/>
    </row>
    <row r="190" spans="2:11" ht="15" x14ac:dyDescent="0.25">
      <c r="B190" s="17">
        <v>186</v>
      </c>
      <c r="D190" s="26"/>
      <c r="E190" s="26"/>
      <c r="F190" s="26"/>
      <c r="G190" s="25"/>
      <c r="H190" s="26"/>
      <c r="I190" s="25"/>
      <c r="J190" s="26" t="s">
        <v>15</v>
      </c>
      <c r="K190" s="282"/>
    </row>
    <row r="191" spans="2:11" ht="15" x14ac:dyDescent="0.25">
      <c r="B191" s="16">
        <v>187</v>
      </c>
      <c r="D191" s="24"/>
      <c r="E191" s="24"/>
      <c r="F191" s="24"/>
      <c r="G191" s="25"/>
      <c r="H191" s="24"/>
      <c r="I191" s="25"/>
      <c r="J191" s="24" t="s">
        <v>15</v>
      </c>
      <c r="K191" s="282"/>
    </row>
    <row r="192" spans="2:11" ht="15" x14ac:dyDescent="0.25">
      <c r="B192" s="16">
        <v>188</v>
      </c>
      <c r="D192" s="24"/>
      <c r="E192" s="24"/>
      <c r="F192" s="24"/>
      <c r="G192" s="25"/>
      <c r="H192" s="24"/>
      <c r="I192" s="25"/>
      <c r="J192" s="24" t="s">
        <v>15</v>
      </c>
      <c r="K192" s="282"/>
    </row>
    <row r="193" spans="2:11" ht="15" x14ac:dyDescent="0.25">
      <c r="B193" s="17">
        <v>189</v>
      </c>
      <c r="D193" s="26"/>
      <c r="E193" s="26"/>
      <c r="F193" s="26"/>
      <c r="G193" s="25"/>
      <c r="H193" s="26"/>
      <c r="I193" s="25"/>
      <c r="J193" s="26" t="s">
        <v>15</v>
      </c>
      <c r="K193" s="282"/>
    </row>
    <row r="194" spans="2:11" ht="15" x14ac:dyDescent="0.25">
      <c r="B194" s="16">
        <v>190</v>
      </c>
      <c r="D194" s="24"/>
      <c r="E194" s="24"/>
      <c r="F194" s="24"/>
      <c r="G194" s="25"/>
      <c r="H194" s="24"/>
      <c r="I194" s="25"/>
      <c r="J194" s="24" t="s">
        <v>15</v>
      </c>
      <c r="K194" s="282"/>
    </row>
    <row r="195" spans="2:11" ht="15" x14ac:dyDescent="0.25">
      <c r="B195" s="16">
        <v>191</v>
      </c>
      <c r="D195" s="24"/>
      <c r="E195" s="24"/>
      <c r="F195" s="24"/>
      <c r="G195" s="25"/>
      <c r="H195" s="24"/>
      <c r="I195" s="25"/>
      <c r="J195" s="24" t="s">
        <v>15</v>
      </c>
      <c r="K195" s="282"/>
    </row>
    <row r="196" spans="2:11" ht="15" x14ac:dyDescent="0.25">
      <c r="B196" s="17">
        <v>192</v>
      </c>
      <c r="D196" s="26"/>
      <c r="E196" s="26"/>
      <c r="F196" s="26"/>
      <c r="G196" s="25"/>
      <c r="H196" s="26"/>
      <c r="I196" s="25"/>
      <c r="J196" s="26" t="s">
        <v>15</v>
      </c>
      <c r="K196" s="282"/>
    </row>
    <row r="197" spans="2:11" ht="15" x14ac:dyDescent="0.25">
      <c r="B197" s="16">
        <v>193</v>
      </c>
      <c r="D197" s="24"/>
      <c r="E197" s="24"/>
      <c r="F197" s="24"/>
      <c r="G197" s="25"/>
      <c r="H197" s="24"/>
      <c r="I197" s="25"/>
      <c r="J197" s="24" t="s">
        <v>15</v>
      </c>
      <c r="K197" s="282"/>
    </row>
    <row r="198" spans="2:11" ht="15" x14ac:dyDescent="0.25">
      <c r="B198" s="16">
        <v>194</v>
      </c>
      <c r="D198" s="24"/>
      <c r="E198" s="24"/>
      <c r="F198" s="24"/>
      <c r="G198" s="25"/>
      <c r="H198" s="24"/>
      <c r="I198" s="25"/>
      <c r="J198" s="24" t="s">
        <v>15</v>
      </c>
      <c r="K198" s="282"/>
    </row>
    <row r="199" spans="2:11" ht="15" x14ac:dyDescent="0.25">
      <c r="B199" s="17">
        <v>195</v>
      </c>
      <c r="D199" s="26"/>
      <c r="E199" s="26"/>
      <c r="F199" s="26"/>
      <c r="G199" s="25"/>
      <c r="H199" s="26"/>
      <c r="I199" s="25"/>
      <c r="J199" s="26" t="s">
        <v>15</v>
      </c>
      <c r="K199" s="282"/>
    </row>
    <row r="200" spans="2:11" ht="15" x14ac:dyDescent="0.25">
      <c r="B200" s="16">
        <v>196</v>
      </c>
      <c r="D200" s="24"/>
      <c r="E200" s="24"/>
      <c r="F200" s="24"/>
      <c r="G200" s="25"/>
      <c r="H200" s="24"/>
      <c r="I200" s="25"/>
      <c r="J200" s="24" t="s">
        <v>15</v>
      </c>
      <c r="K200" s="282"/>
    </row>
    <row r="201" spans="2:11" ht="15" x14ac:dyDescent="0.25">
      <c r="B201" s="16">
        <v>197</v>
      </c>
      <c r="D201" s="24"/>
      <c r="E201" s="24"/>
      <c r="F201" s="24"/>
      <c r="G201" s="25"/>
      <c r="H201" s="24"/>
      <c r="I201" s="25"/>
      <c r="J201" s="24" t="s">
        <v>15</v>
      </c>
      <c r="K201" s="282"/>
    </row>
    <row r="202" spans="2:11" ht="15" x14ac:dyDescent="0.25">
      <c r="B202" s="17">
        <v>198</v>
      </c>
      <c r="D202" s="26"/>
      <c r="E202" s="26"/>
      <c r="F202" s="26"/>
      <c r="G202" s="25"/>
      <c r="H202" s="26"/>
      <c r="I202" s="25"/>
      <c r="J202" s="26" t="s">
        <v>15</v>
      </c>
      <c r="K202" s="282"/>
    </row>
    <row r="203" spans="2:11" ht="15" x14ac:dyDescent="0.25">
      <c r="B203" s="16">
        <v>199</v>
      </c>
      <c r="D203" s="24"/>
      <c r="E203" s="24"/>
      <c r="F203" s="24"/>
      <c r="G203" s="25"/>
      <c r="H203" s="24"/>
      <c r="I203" s="25"/>
      <c r="J203" s="24" t="s">
        <v>15</v>
      </c>
      <c r="K203" s="282"/>
    </row>
    <row r="204" spans="2:11" ht="15" x14ac:dyDescent="0.25">
      <c r="B204" s="16">
        <v>200</v>
      </c>
      <c r="D204" s="24"/>
      <c r="E204" s="24"/>
      <c r="F204" s="24"/>
      <c r="G204" s="25"/>
      <c r="H204" s="24"/>
      <c r="I204" s="25"/>
      <c r="J204" s="24" t="s">
        <v>15</v>
      </c>
      <c r="K204" s="282"/>
    </row>
    <row r="205" spans="2:11" ht="15" x14ac:dyDescent="0.25">
      <c r="B205" s="17">
        <v>201</v>
      </c>
      <c r="D205" s="26"/>
      <c r="E205" s="26"/>
      <c r="F205" s="26"/>
      <c r="G205" s="25"/>
      <c r="H205" s="26"/>
      <c r="I205" s="25"/>
      <c r="J205" s="26" t="s">
        <v>15</v>
      </c>
      <c r="K205" s="282"/>
    </row>
    <row r="206" spans="2:11" ht="15" x14ac:dyDescent="0.25">
      <c r="B206" s="16">
        <v>202</v>
      </c>
      <c r="D206" s="24"/>
      <c r="E206" s="24"/>
      <c r="F206" s="24"/>
      <c r="G206" s="25"/>
      <c r="H206" s="24"/>
      <c r="I206" s="25"/>
      <c r="J206" s="24" t="s">
        <v>15</v>
      </c>
      <c r="K206" s="282"/>
    </row>
    <row r="207" spans="2:11" ht="15" x14ac:dyDescent="0.25">
      <c r="B207" s="16">
        <v>203</v>
      </c>
      <c r="D207" s="24"/>
      <c r="E207" s="24"/>
      <c r="F207" s="24"/>
      <c r="G207" s="25"/>
      <c r="H207" s="24"/>
      <c r="I207" s="25"/>
      <c r="J207" s="24" t="s">
        <v>15</v>
      </c>
      <c r="K207" s="282"/>
    </row>
    <row r="208" spans="2:11" ht="15" x14ac:dyDescent="0.25">
      <c r="B208" s="17">
        <v>204</v>
      </c>
      <c r="D208" s="26"/>
      <c r="E208" s="26"/>
      <c r="F208" s="26"/>
      <c r="G208" s="25"/>
      <c r="H208" s="26"/>
      <c r="I208" s="25"/>
      <c r="J208" s="26" t="s">
        <v>15</v>
      </c>
      <c r="K208" s="282"/>
    </row>
    <row r="209" spans="2:11" ht="15" x14ac:dyDescent="0.25">
      <c r="B209" s="16">
        <v>205</v>
      </c>
      <c r="D209" s="24"/>
      <c r="E209" s="24"/>
      <c r="F209" s="24"/>
      <c r="G209" s="25"/>
      <c r="H209" s="24"/>
      <c r="I209" s="25"/>
      <c r="J209" s="24" t="s">
        <v>15</v>
      </c>
      <c r="K209" s="282"/>
    </row>
    <row r="210" spans="2:11" ht="15" x14ac:dyDescent="0.25">
      <c r="B210" s="16">
        <v>206</v>
      </c>
      <c r="D210" s="24"/>
      <c r="E210" s="24"/>
      <c r="F210" s="24"/>
      <c r="G210" s="25"/>
      <c r="H210" s="24"/>
      <c r="I210" s="25"/>
      <c r="J210" s="24" t="s">
        <v>15</v>
      </c>
      <c r="K210" s="282"/>
    </row>
    <row r="211" spans="2:11" ht="15" x14ac:dyDescent="0.25">
      <c r="B211" s="17">
        <v>207</v>
      </c>
      <c r="D211" s="26"/>
      <c r="E211" s="26"/>
      <c r="F211" s="26"/>
      <c r="G211" s="25"/>
      <c r="H211" s="26"/>
      <c r="I211" s="25"/>
      <c r="J211" s="26" t="s">
        <v>15</v>
      </c>
      <c r="K211" s="282"/>
    </row>
    <row r="212" spans="2:11" ht="15" x14ac:dyDescent="0.25">
      <c r="B212" s="16">
        <v>208</v>
      </c>
      <c r="D212" s="24"/>
      <c r="E212" s="24"/>
      <c r="F212" s="24"/>
      <c r="G212" s="25"/>
      <c r="H212" s="24"/>
      <c r="I212" s="25"/>
      <c r="J212" s="24" t="s">
        <v>15</v>
      </c>
      <c r="K212" s="282"/>
    </row>
    <row r="213" spans="2:11" ht="15" x14ac:dyDescent="0.25">
      <c r="B213" s="16">
        <v>209</v>
      </c>
      <c r="D213" s="24"/>
      <c r="E213" s="24"/>
      <c r="F213" s="24"/>
      <c r="G213" s="25"/>
      <c r="H213" s="24"/>
      <c r="I213" s="25"/>
      <c r="J213" s="24" t="s">
        <v>15</v>
      </c>
      <c r="K213" s="282"/>
    </row>
    <row r="214" spans="2:11" ht="15" x14ac:dyDescent="0.25">
      <c r="B214" s="17">
        <v>210</v>
      </c>
      <c r="D214" s="26"/>
      <c r="E214" s="26"/>
      <c r="F214" s="26"/>
      <c r="G214" s="25"/>
      <c r="H214" s="26"/>
      <c r="I214" s="25"/>
      <c r="J214" s="26" t="s">
        <v>15</v>
      </c>
      <c r="K214" s="282"/>
    </row>
    <row r="215" spans="2:11" ht="15" x14ac:dyDescent="0.25">
      <c r="B215" s="16">
        <v>211</v>
      </c>
      <c r="D215" s="24"/>
      <c r="E215" s="24"/>
      <c r="F215" s="24"/>
      <c r="G215" s="25"/>
      <c r="H215" s="24"/>
      <c r="I215" s="25"/>
      <c r="J215" s="24" t="s">
        <v>15</v>
      </c>
      <c r="K215" s="282"/>
    </row>
    <row r="216" spans="2:11" ht="15" x14ac:dyDescent="0.25">
      <c r="B216" s="16">
        <v>212</v>
      </c>
      <c r="D216" s="24"/>
      <c r="E216" s="24"/>
      <c r="F216" s="24"/>
      <c r="G216" s="25"/>
      <c r="H216" s="24"/>
      <c r="I216" s="25"/>
      <c r="J216" s="24" t="s">
        <v>15</v>
      </c>
      <c r="K216" s="282"/>
    </row>
    <row r="217" spans="2:11" ht="15" x14ac:dyDescent="0.25">
      <c r="B217" s="17">
        <v>213</v>
      </c>
      <c r="D217" s="26"/>
      <c r="E217" s="26"/>
      <c r="F217" s="26"/>
      <c r="G217" s="25"/>
      <c r="H217" s="26"/>
      <c r="I217" s="25"/>
      <c r="J217" s="26" t="s">
        <v>15</v>
      </c>
      <c r="K217" s="282"/>
    </row>
    <row r="218" spans="2:11" ht="15" x14ac:dyDescent="0.25">
      <c r="B218" s="16">
        <v>214</v>
      </c>
      <c r="D218" s="24"/>
      <c r="E218" s="24"/>
      <c r="F218" s="24"/>
      <c r="G218" s="25"/>
      <c r="H218" s="24"/>
      <c r="I218" s="25"/>
      <c r="J218" s="24" t="s">
        <v>15</v>
      </c>
      <c r="K218" s="282"/>
    </row>
    <row r="219" spans="2:11" ht="15" x14ac:dyDescent="0.25">
      <c r="B219" s="16">
        <v>215</v>
      </c>
      <c r="D219" s="24"/>
      <c r="E219" s="24"/>
      <c r="F219" s="24"/>
      <c r="G219" s="25"/>
      <c r="H219" s="24"/>
      <c r="I219" s="25"/>
      <c r="J219" s="24" t="s">
        <v>15</v>
      </c>
      <c r="K219" s="282"/>
    </row>
    <row r="220" spans="2:11" ht="15" x14ac:dyDescent="0.25">
      <c r="B220" s="17">
        <v>216</v>
      </c>
      <c r="D220" s="26"/>
      <c r="E220" s="26"/>
      <c r="F220" s="26"/>
      <c r="G220" s="25"/>
      <c r="H220" s="26"/>
      <c r="I220" s="25"/>
      <c r="J220" s="26" t="s">
        <v>15</v>
      </c>
      <c r="K220" s="282"/>
    </row>
    <row r="221" spans="2:11" ht="15" x14ac:dyDescent="0.25">
      <c r="B221" s="16">
        <v>217</v>
      </c>
      <c r="D221" s="24"/>
      <c r="E221" s="24"/>
      <c r="F221" s="24"/>
      <c r="G221" s="25"/>
      <c r="H221" s="24"/>
      <c r="I221" s="25"/>
      <c r="J221" s="24" t="s">
        <v>15</v>
      </c>
      <c r="K221" s="282"/>
    </row>
    <row r="222" spans="2:11" ht="15" x14ac:dyDescent="0.25">
      <c r="B222" s="16">
        <v>218</v>
      </c>
      <c r="D222" s="24"/>
      <c r="E222" s="24"/>
      <c r="F222" s="24"/>
      <c r="G222" s="25"/>
      <c r="H222" s="24"/>
      <c r="I222" s="25"/>
      <c r="J222" s="24" t="s">
        <v>15</v>
      </c>
      <c r="K222" s="282"/>
    </row>
    <row r="223" spans="2:11" ht="15" x14ac:dyDescent="0.25">
      <c r="B223" s="17">
        <v>219</v>
      </c>
      <c r="D223" s="26"/>
      <c r="E223" s="26"/>
      <c r="F223" s="26"/>
      <c r="G223" s="25"/>
      <c r="H223" s="26"/>
      <c r="I223" s="25"/>
      <c r="J223" s="26" t="s">
        <v>15</v>
      </c>
      <c r="K223" s="282"/>
    </row>
    <row r="224" spans="2:11" ht="15" x14ac:dyDescent="0.25">
      <c r="B224" s="16">
        <v>220</v>
      </c>
      <c r="D224" s="24"/>
      <c r="E224" s="24"/>
      <c r="F224" s="24"/>
      <c r="G224" s="25"/>
      <c r="H224" s="24"/>
      <c r="I224" s="25"/>
      <c r="J224" s="24" t="s">
        <v>15</v>
      </c>
      <c r="K224" s="282"/>
    </row>
    <row r="225" spans="2:11" ht="15" x14ac:dyDescent="0.25">
      <c r="B225" s="16">
        <v>221</v>
      </c>
      <c r="D225" s="24"/>
      <c r="E225" s="24"/>
      <c r="F225" s="24"/>
      <c r="G225" s="25"/>
      <c r="H225" s="24"/>
      <c r="I225" s="25"/>
      <c r="J225" s="24" t="s">
        <v>15</v>
      </c>
      <c r="K225" s="282"/>
    </row>
    <row r="226" spans="2:11" ht="15" x14ac:dyDescent="0.25">
      <c r="B226" s="17">
        <v>222</v>
      </c>
      <c r="D226" s="26"/>
      <c r="E226" s="26"/>
      <c r="F226" s="26"/>
      <c r="G226" s="25"/>
      <c r="H226" s="26"/>
      <c r="I226" s="25"/>
      <c r="J226" s="26" t="s">
        <v>15</v>
      </c>
      <c r="K226" s="282"/>
    </row>
    <row r="227" spans="2:11" ht="15" x14ac:dyDescent="0.25">
      <c r="B227" s="16">
        <v>223</v>
      </c>
      <c r="D227" s="24"/>
      <c r="E227" s="24"/>
      <c r="F227" s="24"/>
      <c r="G227" s="25"/>
      <c r="H227" s="24"/>
      <c r="I227" s="25"/>
      <c r="J227" s="24" t="s">
        <v>15</v>
      </c>
      <c r="K227" s="282"/>
    </row>
    <row r="228" spans="2:11" ht="15" x14ac:dyDescent="0.25">
      <c r="B228" s="16">
        <v>224</v>
      </c>
      <c r="D228" s="24"/>
      <c r="E228" s="24"/>
      <c r="F228" s="24"/>
      <c r="G228" s="25"/>
      <c r="H228" s="24"/>
      <c r="I228" s="25"/>
      <c r="J228" s="24" t="s">
        <v>15</v>
      </c>
      <c r="K228" s="282"/>
    </row>
    <row r="229" spans="2:11" ht="15" x14ac:dyDescent="0.25">
      <c r="B229" s="17">
        <v>225</v>
      </c>
      <c r="D229" s="26"/>
      <c r="E229" s="26"/>
      <c r="F229" s="26"/>
      <c r="G229" s="25"/>
      <c r="H229" s="26"/>
      <c r="I229" s="25"/>
      <c r="J229" s="26" t="s">
        <v>15</v>
      </c>
      <c r="K229" s="282"/>
    </row>
    <row r="230" spans="2:11" ht="15" x14ac:dyDescent="0.25">
      <c r="B230" s="16">
        <v>226</v>
      </c>
      <c r="D230" s="24"/>
      <c r="E230" s="24"/>
      <c r="F230" s="24"/>
      <c r="G230" s="25"/>
      <c r="H230" s="24"/>
      <c r="I230" s="25"/>
      <c r="J230" s="24" t="s">
        <v>15</v>
      </c>
      <c r="K230" s="282"/>
    </row>
    <row r="231" spans="2:11" ht="15" x14ac:dyDescent="0.25">
      <c r="B231" s="16">
        <v>227</v>
      </c>
      <c r="D231" s="24"/>
      <c r="E231" s="24"/>
      <c r="F231" s="24"/>
      <c r="G231" s="25"/>
      <c r="H231" s="24"/>
      <c r="I231" s="25"/>
      <c r="J231" s="24" t="s">
        <v>15</v>
      </c>
      <c r="K231" s="282"/>
    </row>
    <row r="232" spans="2:11" ht="15" x14ac:dyDescent="0.25">
      <c r="B232" s="17">
        <v>228</v>
      </c>
      <c r="D232" s="26"/>
      <c r="E232" s="26"/>
      <c r="F232" s="26"/>
      <c r="G232" s="25"/>
      <c r="H232" s="26"/>
      <c r="I232" s="25"/>
      <c r="J232" s="26" t="s">
        <v>15</v>
      </c>
      <c r="K232" s="282"/>
    </row>
    <row r="233" spans="2:11" ht="15" x14ac:dyDescent="0.25">
      <c r="B233" s="16">
        <v>229</v>
      </c>
      <c r="D233" s="24"/>
      <c r="E233" s="24"/>
      <c r="F233" s="24"/>
      <c r="G233" s="25"/>
      <c r="H233" s="24"/>
      <c r="I233" s="25"/>
      <c r="J233" s="24" t="s">
        <v>15</v>
      </c>
      <c r="K233" s="282"/>
    </row>
    <row r="234" spans="2:11" ht="15" x14ac:dyDescent="0.25">
      <c r="B234" s="16">
        <v>230</v>
      </c>
      <c r="D234" s="24"/>
      <c r="E234" s="24"/>
      <c r="F234" s="24"/>
      <c r="G234" s="25"/>
      <c r="H234" s="24"/>
      <c r="I234" s="25"/>
      <c r="J234" s="24" t="s">
        <v>15</v>
      </c>
      <c r="K234" s="282"/>
    </row>
    <row r="235" spans="2:11" ht="15" x14ac:dyDescent="0.25">
      <c r="B235" s="17">
        <v>231</v>
      </c>
      <c r="D235" s="26"/>
      <c r="E235" s="26"/>
      <c r="F235" s="26"/>
      <c r="G235" s="25"/>
      <c r="H235" s="26"/>
      <c r="I235" s="25"/>
      <c r="J235" s="26" t="s">
        <v>15</v>
      </c>
      <c r="K235" s="282"/>
    </row>
    <row r="236" spans="2:11" ht="15" x14ac:dyDescent="0.25">
      <c r="B236" s="16">
        <v>232</v>
      </c>
      <c r="D236" s="24"/>
      <c r="E236" s="24"/>
      <c r="F236" s="24"/>
      <c r="G236" s="25"/>
      <c r="H236" s="24"/>
      <c r="I236" s="25"/>
      <c r="J236" s="24" t="s">
        <v>15</v>
      </c>
      <c r="K236" s="282"/>
    </row>
    <row r="237" spans="2:11" ht="15" x14ac:dyDescent="0.25">
      <c r="B237" s="16">
        <v>233</v>
      </c>
      <c r="D237" s="24"/>
      <c r="E237" s="24"/>
      <c r="F237" s="24"/>
      <c r="G237" s="25"/>
      <c r="H237" s="24"/>
      <c r="I237" s="25"/>
      <c r="J237" s="24" t="s">
        <v>15</v>
      </c>
      <c r="K237" s="282"/>
    </row>
    <row r="238" spans="2:11" ht="15" x14ac:dyDescent="0.25">
      <c r="B238" s="17">
        <v>234</v>
      </c>
      <c r="D238" s="26"/>
      <c r="E238" s="26"/>
      <c r="F238" s="26"/>
      <c r="G238" s="25"/>
      <c r="H238" s="26"/>
      <c r="I238" s="25"/>
      <c r="J238" s="26" t="s">
        <v>15</v>
      </c>
      <c r="K238" s="282"/>
    </row>
    <row r="239" spans="2:11" ht="15" x14ac:dyDescent="0.25">
      <c r="B239" s="16">
        <v>235</v>
      </c>
      <c r="D239" s="24"/>
      <c r="E239" s="24"/>
      <c r="F239" s="24"/>
      <c r="G239" s="25"/>
      <c r="H239" s="24"/>
      <c r="I239" s="25"/>
      <c r="J239" s="24" t="s">
        <v>15</v>
      </c>
      <c r="K239" s="282"/>
    </row>
    <row r="240" spans="2:11" ht="15" x14ac:dyDescent="0.25">
      <c r="B240" s="16">
        <v>236</v>
      </c>
      <c r="D240" s="24"/>
      <c r="E240" s="24"/>
      <c r="F240" s="24"/>
      <c r="G240" s="25"/>
      <c r="H240" s="24"/>
      <c r="I240" s="25"/>
      <c r="J240" s="24" t="s">
        <v>15</v>
      </c>
      <c r="K240" s="282"/>
    </row>
    <row r="241" spans="2:11" ht="15" x14ac:dyDescent="0.25">
      <c r="B241" s="17">
        <v>237</v>
      </c>
      <c r="D241" s="26"/>
      <c r="E241" s="26"/>
      <c r="F241" s="26"/>
      <c r="G241" s="25"/>
      <c r="H241" s="26"/>
      <c r="I241" s="25"/>
      <c r="J241" s="26" t="s">
        <v>15</v>
      </c>
      <c r="K241" s="282"/>
    </row>
    <row r="242" spans="2:11" ht="15" x14ac:dyDescent="0.25">
      <c r="B242" s="16">
        <v>238</v>
      </c>
      <c r="D242" s="24"/>
      <c r="E242" s="24"/>
      <c r="F242" s="24"/>
      <c r="G242" s="25"/>
      <c r="H242" s="24"/>
      <c r="I242" s="25"/>
      <c r="J242" s="24" t="s">
        <v>15</v>
      </c>
      <c r="K242" s="282"/>
    </row>
    <row r="243" spans="2:11" ht="15" x14ac:dyDescent="0.25">
      <c r="B243" s="16">
        <v>239</v>
      </c>
      <c r="D243" s="24"/>
      <c r="E243" s="24"/>
      <c r="F243" s="24"/>
      <c r="G243" s="25"/>
      <c r="H243" s="24"/>
      <c r="I243" s="25"/>
      <c r="J243" s="24" t="s">
        <v>15</v>
      </c>
      <c r="K243" s="282"/>
    </row>
    <row r="244" spans="2:11" ht="15" x14ac:dyDescent="0.25">
      <c r="B244" s="17">
        <v>240</v>
      </c>
      <c r="D244" s="26"/>
      <c r="E244" s="26"/>
      <c r="F244" s="26"/>
      <c r="G244" s="25"/>
      <c r="H244" s="26"/>
      <c r="I244" s="25"/>
      <c r="J244" s="26" t="s">
        <v>15</v>
      </c>
      <c r="K244" s="282"/>
    </row>
    <row r="245" spans="2:11" ht="15" x14ac:dyDescent="0.25">
      <c r="B245" s="16">
        <v>241</v>
      </c>
      <c r="D245" s="24"/>
      <c r="E245" s="24"/>
      <c r="F245" s="24"/>
      <c r="G245" s="25"/>
      <c r="H245" s="24"/>
      <c r="I245" s="25"/>
      <c r="J245" s="24" t="s">
        <v>15</v>
      </c>
      <c r="K245" s="282"/>
    </row>
    <row r="246" spans="2:11" ht="15" x14ac:dyDescent="0.25">
      <c r="B246" s="16">
        <v>242</v>
      </c>
      <c r="D246" s="24"/>
      <c r="E246" s="24"/>
      <c r="F246" s="24"/>
      <c r="G246" s="25"/>
      <c r="H246" s="24"/>
      <c r="I246" s="25"/>
      <c r="J246" s="24" t="s">
        <v>15</v>
      </c>
      <c r="K246" s="282"/>
    </row>
    <row r="247" spans="2:11" ht="15" x14ac:dyDescent="0.25">
      <c r="B247" s="17">
        <v>243</v>
      </c>
      <c r="D247" s="26"/>
      <c r="E247" s="26"/>
      <c r="F247" s="26"/>
      <c r="G247" s="25"/>
      <c r="H247" s="26"/>
      <c r="I247" s="25"/>
      <c r="J247" s="26" t="s">
        <v>15</v>
      </c>
      <c r="K247" s="282"/>
    </row>
    <row r="248" spans="2:11" ht="15" x14ac:dyDescent="0.25">
      <c r="B248" s="16">
        <v>244</v>
      </c>
      <c r="D248" s="24"/>
      <c r="E248" s="24"/>
      <c r="F248" s="24"/>
      <c r="G248" s="25"/>
      <c r="H248" s="24"/>
      <c r="I248" s="25"/>
      <c r="J248" s="24" t="s">
        <v>15</v>
      </c>
      <c r="K248" s="282"/>
    </row>
    <row r="249" spans="2:11" ht="15" x14ac:dyDescent="0.25">
      <c r="B249" s="16">
        <v>245</v>
      </c>
      <c r="D249" s="24"/>
      <c r="E249" s="24"/>
      <c r="F249" s="24"/>
      <c r="G249" s="25"/>
      <c r="H249" s="24"/>
      <c r="I249" s="25"/>
      <c r="J249" s="24" t="s">
        <v>15</v>
      </c>
      <c r="K249" s="282"/>
    </row>
    <row r="250" spans="2:11" ht="15" x14ac:dyDescent="0.25">
      <c r="B250" s="17">
        <v>246</v>
      </c>
      <c r="D250" s="26"/>
      <c r="E250" s="26"/>
      <c r="F250" s="26"/>
      <c r="G250" s="25"/>
      <c r="H250" s="26"/>
      <c r="I250" s="25"/>
      <c r="J250" s="26" t="s">
        <v>15</v>
      </c>
      <c r="K250" s="282"/>
    </row>
    <row r="251" spans="2:11" ht="15" x14ac:dyDescent="0.25">
      <c r="B251" s="16">
        <v>247</v>
      </c>
      <c r="D251" s="24"/>
      <c r="E251" s="24"/>
      <c r="F251" s="24"/>
      <c r="G251" s="25"/>
      <c r="H251" s="24"/>
      <c r="I251" s="25"/>
      <c r="J251" s="24" t="s">
        <v>15</v>
      </c>
      <c r="K251" s="282"/>
    </row>
    <row r="252" spans="2:11" ht="15" x14ac:dyDescent="0.25">
      <c r="B252" s="16">
        <v>248</v>
      </c>
      <c r="D252" s="24"/>
      <c r="E252" s="24"/>
      <c r="F252" s="24"/>
      <c r="G252" s="25"/>
      <c r="H252" s="24"/>
      <c r="I252" s="25"/>
      <c r="J252" s="24" t="s">
        <v>15</v>
      </c>
      <c r="K252" s="282"/>
    </row>
    <row r="253" spans="2:11" ht="15" x14ac:dyDescent="0.25">
      <c r="B253" s="17">
        <v>249</v>
      </c>
      <c r="D253" s="26"/>
      <c r="E253" s="26"/>
      <c r="F253" s="26"/>
      <c r="G253" s="25"/>
      <c r="H253" s="26"/>
      <c r="I253" s="25"/>
      <c r="J253" s="26" t="s">
        <v>15</v>
      </c>
      <c r="K253" s="282"/>
    </row>
    <row r="254" spans="2:11" ht="15" x14ac:dyDescent="0.25">
      <c r="B254" s="16">
        <v>250</v>
      </c>
      <c r="D254" s="24"/>
      <c r="E254" s="24"/>
      <c r="F254" s="24"/>
      <c r="G254" s="25"/>
      <c r="H254" s="24"/>
      <c r="I254" s="25"/>
      <c r="J254" s="24" t="s">
        <v>15</v>
      </c>
      <c r="K254" s="282"/>
    </row>
    <row r="255" spans="2:11" ht="15" x14ac:dyDescent="0.25">
      <c r="B255" s="16">
        <v>251</v>
      </c>
      <c r="D255" s="24"/>
      <c r="E255" s="24"/>
      <c r="F255" s="24"/>
      <c r="G255" s="25"/>
      <c r="H255" s="24"/>
      <c r="I255" s="25"/>
      <c r="J255" s="24" t="s">
        <v>15</v>
      </c>
      <c r="K255" s="282"/>
    </row>
    <row r="256" spans="2:11" ht="15" x14ac:dyDescent="0.25">
      <c r="B256" s="17">
        <v>252</v>
      </c>
      <c r="D256" s="26"/>
      <c r="E256" s="26"/>
      <c r="F256" s="26"/>
      <c r="G256" s="25"/>
      <c r="H256" s="26"/>
      <c r="I256" s="25"/>
      <c r="J256" s="26" t="s">
        <v>15</v>
      </c>
      <c r="K256" s="282"/>
    </row>
    <row r="257" spans="2:11" ht="15" x14ac:dyDescent="0.25">
      <c r="B257" s="16">
        <v>253</v>
      </c>
      <c r="D257" s="24"/>
      <c r="E257" s="24"/>
      <c r="F257" s="24"/>
      <c r="G257" s="25"/>
      <c r="H257" s="24"/>
      <c r="I257" s="25"/>
      <c r="J257" s="24" t="s">
        <v>15</v>
      </c>
      <c r="K257" s="282"/>
    </row>
    <row r="258" spans="2:11" ht="15" x14ac:dyDescent="0.25">
      <c r="B258" s="16">
        <v>254</v>
      </c>
      <c r="D258" s="24"/>
      <c r="E258" s="24"/>
      <c r="F258" s="24"/>
      <c r="G258" s="25"/>
      <c r="H258" s="24"/>
      <c r="I258" s="25"/>
      <c r="J258" s="24" t="s">
        <v>15</v>
      </c>
      <c r="K258" s="282"/>
    </row>
    <row r="259" spans="2:11" ht="15" x14ac:dyDescent="0.25">
      <c r="B259" s="17">
        <v>255</v>
      </c>
      <c r="D259" s="26"/>
      <c r="E259" s="26"/>
      <c r="F259" s="26"/>
      <c r="G259" s="25"/>
      <c r="H259" s="26"/>
      <c r="I259" s="25"/>
      <c r="J259" s="26" t="s">
        <v>15</v>
      </c>
      <c r="K259" s="282"/>
    </row>
    <row r="260" spans="2:11" ht="15" x14ac:dyDescent="0.25">
      <c r="B260" s="16">
        <v>256</v>
      </c>
      <c r="D260" s="24"/>
      <c r="E260" s="24"/>
      <c r="F260" s="24"/>
      <c r="G260" s="25"/>
      <c r="H260" s="24"/>
      <c r="I260" s="25"/>
      <c r="J260" s="24" t="s">
        <v>15</v>
      </c>
      <c r="K260" s="282"/>
    </row>
    <row r="261" spans="2:11" ht="15" x14ac:dyDescent="0.25">
      <c r="B261" s="16">
        <v>257</v>
      </c>
      <c r="D261" s="24"/>
      <c r="E261" s="24"/>
      <c r="F261" s="24"/>
      <c r="G261" s="25"/>
      <c r="H261" s="24"/>
      <c r="I261" s="25"/>
      <c r="J261" s="24" t="s">
        <v>15</v>
      </c>
      <c r="K261" s="282"/>
    </row>
    <row r="262" spans="2:11" ht="15" x14ac:dyDescent="0.25">
      <c r="B262" s="17">
        <v>258</v>
      </c>
      <c r="D262" s="26"/>
      <c r="E262" s="26"/>
      <c r="F262" s="26"/>
      <c r="G262" s="25"/>
      <c r="H262" s="26"/>
      <c r="I262" s="25"/>
      <c r="J262" s="26" t="s">
        <v>15</v>
      </c>
      <c r="K262" s="282"/>
    </row>
    <row r="263" spans="2:11" ht="15" x14ac:dyDescent="0.25">
      <c r="B263" s="16">
        <v>259</v>
      </c>
      <c r="D263" s="24"/>
      <c r="E263" s="24"/>
      <c r="F263" s="24"/>
      <c r="G263" s="25"/>
      <c r="H263" s="24"/>
      <c r="I263" s="25"/>
      <c r="J263" s="24" t="s">
        <v>15</v>
      </c>
      <c r="K263" s="282"/>
    </row>
    <row r="264" spans="2:11" ht="15" x14ac:dyDescent="0.25">
      <c r="B264" s="16">
        <v>260</v>
      </c>
      <c r="D264" s="24"/>
      <c r="E264" s="24"/>
      <c r="F264" s="24"/>
      <c r="G264" s="25"/>
      <c r="H264" s="24"/>
      <c r="I264" s="25"/>
      <c r="J264" s="24" t="s">
        <v>15</v>
      </c>
      <c r="K264" s="282"/>
    </row>
    <row r="265" spans="2:11" ht="15" x14ac:dyDescent="0.25">
      <c r="B265" s="17">
        <v>261</v>
      </c>
      <c r="D265" s="26"/>
      <c r="E265" s="26"/>
      <c r="F265" s="26"/>
      <c r="G265" s="25"/>
      <c r="H265" s="26"/>
      <c r="I265" s="25"/>
      <c r="J265" s="26" t="s">
        <v>15</v>
      </c>
      <c r="K265" s="282"/>
    </row>
    <row r="266" spans="2:11" ht="15" x14ac:dyDescent="0.25">
      <c r="B266" s="16">
        <v>262</v>
      </c>
      <c r="D266" s="24"/>
      <c r="E266" s="24"/>
      <c r="F266" s="24"/>
      <c r="G266" s="25"/>
      <c r="H266" s="24"/>
      <c r="I266" s="25"/>
      <c r="J266" s="24" t="s">
        <v>15</v>
      </c>
      <c r="K266" s="282"/>
    </row>
    <row r="267" spans="2:11" ht="15" x14ac:dyDescent="0.25">
      <c r="B267" s="16">
        <v>263</v>
      </c>
      <c r="D267" s="24"/>
      <c r="E267" s="24"/>
      <c r="F267" s="24"/>
      <c r="G267" s="25"/>
      <c r="H267" s="24"/>
      <c r="I267" s="25"/>
      <c r="J267" s="24" t="s">
        <v>15</v>
      </c>
      <c r="K267" s="282"/>
    </row>
    <row r="268" spans="2:11" ht="15" x14ac:dyDescent="0.25">
      <c r="B268" s="17">
        <v>264</v>
      </c>
      <c r="D268" s="26"/>
      <c r="E268" s="26"/>
      <c r="F268" s="26"/>
      <c r="G268" s="25"/>
      <c r="H268" s="26"/>
      <c r="I268" s="25"/>
      <c r="J268" s="26" t="s">
        <v>15</v>
      </c>
      <c r="K268" s="282"/>
    </row>
    <row r="269" spans="2:11" ht="15" x14ac:dyDescent="0.25">
      <c r="B269" s="16">
        <v>265</v>
      </c>
      <c r="D269" s="24"/>
      <c r="E269" s="24"/>
      <c r="F269" s="24"/>
      <c r="G269" s="25"/>
      <c r="H269" s="24"/>
      <c r="I269" s="25"/>
      <c r="J269" s="24" t="s">
        <v>15</v>
      </c>
      <c r="K269" s="282"/>
    </row>
    <row r="270" spans="2:11" ht="15" x14ac:dyDescent="0.25">
      <c r="B270" s="16">
        <v>266</v>
      </c>
      <c r="D270" s="24"/>
      <c r="E270" s="24"/>
      <c r="F270" s="24"/>
      <c r="G270" s="25"/>
      <c r="H270" s="24"/>
      <c r="I270" s="25"/>
      <c r="J270" s="24" t="s">
        <v>15</v>
      </c>
      <c r="K270" s="282"/>
    </row>
    <row r="271" spans="2:11" ht="15" x14ac:dyDescent="0.25">
      <c r="B271" s="17">
        <v>267</v>
      </c>
      <c r="D271" s="26"/>
      <c r="E271" s="26"/>
      <c r="F271" s="26"/>
      <c r="G271" s="25"/>
      <c r="H271" s="26"/>
      <c r="I271" s="25"/>
      <c r="J271" s="26" t="s">
        <v>15</v>
      </c>
      <c r="K271" s="282"/>
    </row>
    <row r="272" spans="2:11" ht="15" x14ac:dyDescent="0.25">
      <c r="B272" s="16">
        <v>268</v>
      </c>
      <c r="D272" s="24"/>
      <c r="E272" s="24"/>
      <c r="F272" s="24"/>
      <c r="G272" s="25"/>
      <c r="H272" s="24"/>
      <c r="I272" s="25"/>
      <c r="J272" s="24" t="s">
        <v>15</v>
      </c>
      <c r="K272" s="282"/>
    </row>
    <row r="273" spans="2:11" ht="15" x14ac:dyDescent="0.25">
      <c r="B273" s="16">
        <v>269</v>
      </c>
      <c r="D273" s="24"/>
      <c r="E273" s="24"/>
      <c r="F273" s="24"/>
      <c r="G273" s="25"/>
      <c r="H273" s="24"/>
      <c r="I273" s="25"/>
      <c r="J273" s="24" t="s">
        <v>15</v>
      </c>
      <c r="K273" s="282"/>
    </row>
    <row r="274" spans="2:11" ht="15" x14ac:dyDescent="0.25">
      <c r="B274" s="17">
        <v>270</v>
      </c>
      <c r="D274" s="26"/>
      <c r="E274" s="26"/>
      <c r="F274" s="26"/>
      <c r="G274" s="25"/>
      <c r="H274" s="26"/>
      <c r="I274" s="25"/>
      <c r="J274" s="26" t="s">
        <v>15</v>
      </c>
      <c r="K274" s="282"/>
    </row>
    <row r="275" spans="2:11" ht="15" x14ac:dyDescent="0.25">
      <c r="B275" s="16">
        <v>271</v>
      </c>
      <c r="D275" s="24"/>
      <c r="E275" s="24"/>
      <c r="F275" s="24"/>
      <c r="G275" s="25"/>
      <c r="H275" s="24"/>
      <c r="I275" s="25"/>
      <c r="J275" s="24" t="s">
        <v>15</v>
      </c>
      <c r="K275" s="282"/>
    </row>
    <row r="276" spans="2:11" ht="15" x14ac:dyDescent="0.25">
      <c r="B276" s="16">
        <v>272</v>
      </c>
      <c r="D276" s="24"/>
      <c r="E276" s="24"/>
      <c r="F276" s="24"/>
      <c r="G276" s="25"/>
      <c r="H276" s="24"/>
      <c r="I276" s="25"/>
      <c r="J276" s="24" t="s">
        <v>15</v>
      </c>
      <c r="K276" s="282"/>
    </row>
    <row r="277" spans="2:11" ht="15" x14ac:dyDescent="0.25">
      <c r="B277" s="17">
        <v>273</v>
      </c>
      <c r="D277" s="26"/>
      <c r="E277" s="26"/>
      <c r="F277" s="26"/>
      <c r="G277" s="25"/>
      <c r="H277" s="26"/>
      <c r="I277" s="25"/>
      <c r="J277" s="26" t="s">
        <v>15</v>
      </c>
      <c r="K277" s="282"/>
    </row>
    <row r="278" spans="2:11" ht="15" x14ac:dyDescent="0.25">
      <c r="B278" s="16">
        <v>274</v>
      </c>
      <c r="D278" s="24"/>
      <c r="E278" s="24"/>
      <c r="F278" s="24"/>
      <c r="G278" s="25"/>
      <c r="H278" s="24"/>
      <c r="I278" s="25"/>
      <c r="J278" s="24" t="s">
        <v>15</v>
      </c>
      <c r="K278" s="282"/>
    </row>
    <row r="279" spans="2:11" ht="15" x14ac:dyDescent="0.25">
      <c r="B279" s="16">
        <v>275</v>
      </c>
      <c r="D279" s="24"/>
      <c r="E279" s="24"/>
      <c r="F279" s="24"/>
      <c r="G279" s="25"/>
      <c r="H279" s="24"/>
      <c r="I279" s="25"/>
      <c r="J279" s="24" t="s">
        <v>15</v>
      </c>
      <c r="K279" s="282"/>
    </row>
    <row r="280" spans="2:11" ht="15" x14ac:dyDescent="0.25">
      <c r="B280" s="17">
        <v>276</v>
      </c>
      <c r="D280" s="26"/>
      <c r="E280" s="26"/>
      <c r="F280" s="26"/>
      <c r="G280" s="25"/>
      <c r="H280" s="26"/>
      <c r="I280" s="25"/>
      <c r="J280" s="26" t="s">
        <v>15</v>
      </c>
      <c r="K280" s="282"/>
    </row>
    <row r="281" spans="2:11" ht="15" x14ac:dyDescent="0.25">
      <c r="B281" s="16">
        <v>277</v>
      </c>
      <c r="D281" s="24"/>
      <c r="E281" s="24"/>
      <c r="F281" s="24"/>
      <c r="G281" s="25"/>
      <c r="H281" s="24"/>
      <c r="I281" s="25"/>
      <c r="J281" s="24" t="s">
        <v>15</v>
      </c>
      <c r="K281" s="282"/>
    </row>
    <row r="282" spans="2:11" ht="15" x14ac:dyDescent="0.25">
      <c r="B282" s="16">
        <v>278</v>
      </c>
      <c r="D282" s="24"/>
      <c r="E282" s="24"/>
      <c r="F282" s="24"/>
      <c r="G282" s="25"/>
      <c r="H282" s="24"/>
      <c r="I282" s="25"/>
      <c r="J282" s="24" t="s">
        <v>15</v>
      </c>
      <c r="K282" s="282"/>
    </row>
    <row r="283" spans="2:11" ht="15" x14ac:dyDescent="0.25">
      <c r="B283" s="17">
        <v>279</v>
      </c>
      <c r="D283" s="26"/>
      <c r="E283" s="26"/>
      <c r="F283" s="26"/>
      <c r="G283" s="25"/>
      <c r="H283" s="26"/>
      <c r="I283" s="25"/>
      <c r="J283" s="26" t="s">
        <v>15</v>
      </c>
      <c r="K283" s="282"/>
    </row>
    <row r="284" spans="2:11" ht="15" x14ac:dyDescent="0.25">
      <c r="B284" s="16">
        <v>280</v>
      </c>
      <c r="D284" s="24"/>
      <c r="E284" s="24"/>
      <c r="F284" s="24"/>
      <c r="G284" s="25"/>
      <c r="H284" s="24"/>
      <c r="I284" s="25"/>
      <c r="J284" s="24" t="s">
        <v>15</v>
      </c>
      <c r="K284" s="282"/>
    </row>
    <row r="285" spans="2:11" ht="15" x14ac:dyDescent="0.25">
      <c r="B285" s="16">
        <v>281</v>
      </c>
      <c r="D285" s="24"/>
      <c r="E285" s="24"/>
      <c r="F285" s="24"/>
      <c r="G285" s="25"/>
      <c r="H285" s="24"/>
      <c r="I285" s="25"/>
      <c r="J285" s="24" t="s">
        <v>15</v>
      </c>
      <c r="K285" s="282"/>
    </row>
    <row r="286" spans="2:11" ht="15" x14ac:dyDescent="0.25">
      <c r="B286" s="17">
        <v>282</v>
      </c>
      <c r="D286" s="26"/>
      <c r="E286" s="26"/>
      <c r="F286" s="26"/>
      <c r="G286" s="25"/>
      <c r="H286" s="26"/>
      <c r="I286" s="25"/>
      <c r="J286" s="26" t="s">
        <v>15</v>
      </c>
      <c r="K286" s="282"/>
    </row>
    <row r="287" spans="2:11" ht="15" x14ac:dyDescent="0.25">
      <c r="B287" s="16">
        <v>283</v>
      </c>
      <c r="D287" s="24"/>
      <c r="E287" s="24"/>
      <c r="F287" s="24"/>
      <c r="G287" s="25"/>
      <c r="H287" s="24"/>
      <c r="I287" s="25"/>
      <c r="J287" s="24" t="s">
        <v>15</v>
      </c>
      <c r="K287" s="282"/>
    </row>
    <row r="288" spans="2:11" ht="15" x14ac:dyDescent="0.25">
      <c r="B288" s="16">
        <v>284</v>
      </c>
      <c r="D288" s="24"/>
      <c r="E288" s="24"/>
      <c r="F288" s="24"/>
      <c r="G288" s="25"/>
      <c r="H288" s="24"/>
      <c r="I288" s="25"/>
      <c r="J288" s="24" t="s">
        <v>15</v>
      </c>
      <c r="K288" s="282"/>
    </row>
    <row r="289" spans="2:11" ht="15" x14ac:dyDescent="0.25">
      <c r="B289" s="17">
        <v>285</v>
      </c>
      <c r="D289" s="26"/>
      <c r="E289" s="26"/>
      <c r="F289" s="26"/>
      <c r="G289" s="25"/>
      <c r="H289" s="26"/>
      <c r="I289" s="25"/>
      <c r="J289" s="26" t="s">
        <v>15</v>
      </c>
      <c r="K289" s="282"/>
    </row>
    <row r="290" spans="2:11" ht="15" x14ac:dyDescent="0.25">
      <c r="B290" s="16">
        <v>286</v>
      </c>
      <c r="D290" s="24"/>
      <c r="E290" s="24"/>
      <c r="F290" s="24"/>
      <c r="G290" s="25"/>
      <c r="H290" s="24"/>
      <c r="I290" s="25"/>
      <c r="J290" s="24" t="s">
        <v>15</v>
      </c>
      <c r="K290" s="282"/>
    </row>
    <row r="291" spans="2:11" ht="15" x14ac:dyDescent="0.25">
      <c r="B291" s="16">
        <v>287</v>
      </c>
      <c r="D291" s="24"/>
      <c r="E291" s="24"/>
      <c r="F291" s="24"/>
      <c r="G291" s="25"/>
      <c r="H291" s="24"/>
      <c r="I291" s="25"/>
      <c r="J291" s="24" t="s">
        <v>15</v>
      </c>
      <c r="K291" s="282"/>
    </row>
    <row r="292" spans="2:11" ht="15" x14ac:dyDescent="0.25">
      <c r="B292" s="17">
        <v>288</v>
      </c>
      <c r="D292" s="26"/>
      <c r="E292" s="26"/>
      <c r="F292" s="26"/>
      <c r="G292" s="25"/>
      <c r="H292" s="26"/>
      <c r="I292" s="25"/>
      <c r="J292" s="26" t="s">
        <v>15</v>
      </c>
      <c r="K292" s="282"/>
    </row>
    <row r="293" spans="2:11" ht="15" x14ac:dyDescent="0.25">
      <c r="B293" s="16">
        <v>289</v>
      </c>
      <c r="D293" s="24"/>
      <c r="E293" s="24"/>
      <c r="F293" s="24"/>
      <c r="G293" s="25"/>
      <c r="H293" s="24"/>
      <c r="I293" s="25"/>
      <c r="J293" s="24" t="s">
        <v>15</v>
      </c>
      <c r="K293" s="282"/>
    </row>
    <row r="294" spans="2:11" ht="15" x14ac:dyDescent="0.25">
      <c r="B294" s="16">
        <v>290</v>
      </c>
      <c r="D294" s="24"/>
      <c r="E294" s="24"/>
      <c r="F294" s="24"/>
      <c r="G294" s="25"/>
      <c r="H294" s="24"/>
      <c r="I294" s="25"/>
      <c r="J294" s="24" t="s">
        <v>15</v>
      </c>
      <c r="K294" s="282"/>
    </row>
    <row r="295" spans="2:11" ht="15" x14ac:dyDescent="0.25">
      <c r="B295" s="17">
        <v>291</v>
      </c>
      <c r="D295" s="26"/>
      <c r="E295" s="26"/>
      <c r="F295" s="26"/>
      <c r="G295" s="25"/>
      <c r="H295" s="26"/>
      <c r="I295" s="25"/>
      <c r="J295" s="26" t="s">
        <v>15</v>
      </c>
      <c r="K295" s="282"/>
    </row>
    <row r="296" spans="2:11" ht="15" x14ac:dyDescent="0.25">
      <c r="B296" s="16">
        <v>292</v>
      </c>
      <c r="D296" s="24"/>
      <c r="E296" s="24"/>
      <c r="F296" s="24"/>
      <c r="G296" s="25"/>
      <c r="H296" s="24"/>
      <c r="I296" s="25"/>
      <c r="J296" s="24" t="s">
        <v>15</v>
      </c>
      <c r="K296" s="282"/>
    </row>
    <row r="297" spans="2:11" ht="15" x14ac:dyDescent="0.25">
      <c r="B297" s="16">
        <v>293</v>
      </c>
      <c r="D297" s="24"/>
      <c r="E297" s="24"/>
      <c r="F297" s="24"/>
      <c r="G297" s="25"/>
      <c r="H297" s="24"/>
      <c r="I297" s="25"/>
      <c r="J297" s="24" t="s">
        <v>15</v>
      </c>
      <c r="K297" s="282"/>
    </row>
    <row r="298" spans="2:11" ht="15" x14ac:dyDescent="0.25">
      <c r="B298" s="17">
        <v>294</v>
      </c>
      <c r="D298" s="26"/>
      <c r="E298" s="26"/>
      <c r="F298" s="26"/>
      <c r="G298" s="25"/>
      <c r="H298" s="26"/>
      <c r="I298" s="25"/>
      <c r="J298" s="26" t="s">
        <v>15</v>
      </c>
      <c r="K298" s="282"/>
    </row>
    <row r="299" spans="2:11" ht="15" x14ac:dyDescent="0.25">
      <c r="B299" s="16">
        <v>295</v>
      </c>
      <c r="D299" s="24"/>
      <c r="E299" s="24"/>
      <c r="F299" s="24"/>
      <c r="G299" s="25"/>
      <c r="H299" s="24"/>
      <c r="I299" s="25"/>
      <c r="J299" s="24" t="s">
        <v>15</v>
      </c>
      <c r="K299" s="282"/>
    </row>
    <row r="300" spans="2:11" ht="15" x14ac:dyDescent="0.25">
      <c r="B300" s="16">
        <v>296</v>
      </c>
      <c r="D300" s="24"/>
      <c r="E300" s="24"/>
      <c r="F300" s="24"/>
      <c r="G300" s="25"/>
      <c r="H300" s="24"/>
      <c r="I300" s="25"/>
      <c r="J300" s="24" t="s">
        <v>15</v>
      </c>
      <c r="K300" s="282"/>
    </row>
    <row r="301" spans="2:11" ht="15" x14ac:dyDescent="0.25">
      <c r="B301" s="17">
        <v>297</v>
      </c>
      <c r="D301" s="26"/>
      <c r="E301" s="26"/>
      <c r="F301" s="26"/>
      <c r="G301" s="25"/>
      <c r="H301" s="26"/>
      <c r="I301" s="25"/>
      <c r="J301" s="26" t="s">
        <v>15</v>
      </c>
      <c r="K301" s="282"/>
    </row>
    <row r="302" spans="2:11" ht="15" x14ac:dyDescent="0.25">
      <c r="B302" s="16">
        <v>298</v>
      </c>
      <c r="D302" s="24"/>
      <c r="E302" s="24"/>
      <c r="F302" s="24"/>
      <c r="G302" s="25"/>
      <c r="H302" s="24"/>
      <c r="I302" s="25"/>
      <c r="J302" s="24" t="s">
        <v>15</v>
      </c>
      <c r="K302" s="282"/>
    </row>
    <row r="303" spans="2:11" ht="15" x14ac:dyDescent="0.25">
      <c r="B303" s="16">
        <v>299</v>
      </c>
      <c r="D303" s="24"/>
      <c r="E303" s="24"/>
      <c r="F303" s="24"/>
      <c r="G303" s="25"/>
      <c r="H303" s="24"/>
      <c r="I303" s="25"/>
      <c r="J303" s="24" t="s">
        <v>15</v>
      </c>
      <c r="K303" s="282"/>
    </row>
    <row r="304" spans="2:11" ht="15" x14ac:dyDescent="0.25">
      <c r="B304" s="17">
        <v>300</v>
      </c>
      <c r="D304" s="26"/>
      <c r="E304" s="26"/>
      <c r="F304" s="26"/>
      <c r="G304" s="25"/>
      <c r="H304" s="26"/>
      <c r="I304" s="25"/>
      <c r="J304" s="26" t="s">
        <v>15</v>
      </c>
      <c r="K304" s="282"/>
    </row>
    <row r="305" spans="2:11" ht="15" x14ac:dyDescent="0.25">
      <c r="B305" s="16">
        <v>301</v>
      </c>
      <c r="D305" s="24"/>
      <c r="E305" s="24"/>
      <c r="F305" s="24"/>
      <c r="G305" s="25"/>
      <c r="H305" s="24"/>
      <c r="I305" s="25"/>
      <c r="J305" s="24" t="s">
        <v>15</v>
      </c>
      <c r="K305" s="282"/>
    </row>
    <row r="306" spans="2:11" ht="15" x14ac:dyDescent="0.25">
      <c r="B306" s="16">
        <v>302</v>
      </c>
      <c r="D306" s="24"/>
      <c r="E306" s="24"/>
      <c r="F306" s="24"/>
      <c r="G306" s="25"/>
      <c r="H306" s="24"/>
      <c r="I306" s="25"/>
      <c r="J306" s="24" t="s">
        <v>15</v>
      </c>
      <c r="K306" s="282"/>
    </row>
    <row r="307" spans="2:11" ht="15" x14ac:dyDescent="0.25">
      <c r="B307" s="17">
        <v>303</v>
      </c>
      <c r="D307" s="26"/>
      <c r="E307" s="26"/>
      <c r="F307" s="26"/>
      <c r="G307" s="25"/>
      <c r="H307" s="26"/>
      <c r="I307" s="25"/>
      <c r="J307" s="26" t="s">
        <v>15</v>
      </c>
      <c r="K307" s="282"/>
    </row>
    <row r="308" spans="2:11" ht="15" x14ac:dyDescent="0.25">
      <c r="B308" s="16">
        <v>304</v>
      </c>
      <c r="D308" s="24"/>
      <c r="E308" s="24"/>
      <c r="F308" s="24"/>
      <c r="G308" s="25"/>
      <c r="H308" s="24"/>
      <c r="I308" s="25"/>
      <c r="J308" s="24" t="s">
        <v>15</v>
      </c>
      <c r="K308" s="282"/>
    </row>
    <row r="309" spans="2:11" ht="15" x14ac:dyDescent="0.25">
      <c r="B309" s="16">
        <v>305</v>
      </c>
      <c r="D309" s="24"/>
      <c r="E309" s="24"/>
      <c r="F309" s="24"/>
      <c r="G309" s="25"/>
      <c r="H309" s="24"/>
      <c r="I309" s="25"/>
      <c r="J309" s="24" t="s">
        <v>15</v>
      </c>
      <c r="K309" s="282"/>
    </row>
    <row r="310" spans="2:11" ht="15" x14ac:dyDescent="0.25">
      <c r="B310" s="17">
        <v>306</v>
      </c>
      <c r="D310" s="26"/>
      <c r="E310" s="26"/>
      <c r="F310" s="26"/>
      <c r="G310" s="25"/>
      <c r="H310" s="26"/>
      <c r="I310" s="25"/>
      <c r="J310" s="26" t="s">
        <v>15</v>
      </c>
      <c r="K310" s="282"/>
    </row>
    <row r="311" spans="2:11" ht="15" x14ac:dyDescent="0.25">
      <c r="B311" s="16">
        <v>307</v>
      </c>
      <c r="D311" s="24"/>
      <c r="E311" s="24"/>
      <c r="F311" s="24"/>
      <c r="G311" s="25"/>
      <c r="H311" s="24"/>
      <c r="I311" s="25"/>
      <c r="J311" s="24" t="s">
        <v>15</v>
      </c>
      <c r="K311" s="282"/>
    </row>
    <row r="312" spans="2:11" ht="15" x14ac:dyDescent="0.25">
      <c r="B312" s="16">
        <v>308</v>
      </c>
      <c r="D312" s="24"/>
      <c r="E312" s="24"/>
      <c r="F312" s="24"/>
      <c r="G312" s="25"/>
      <c r="H312" s="24"/>
      <c r="I312" s="25"/>
      <c r="J312" s="24" t="s">
        <v>15</v>
      </c>
      <c r="K312" s="282"/>
    </row>
    <row r="313" spans="2:11" ht="15" x14ac:dyDescent="0.25">
      <c r="B313" s="17">
        <v>309</v>
      </c>
      <c r="D313" s="26"/>
      <c r="E313" s="26"/>
      <c r="F313" s="26"/>
      <c r="G313" s="25"/>
      <c r="H313" s="26"/>
      <c r="I313" s="25"/>
      <c r="J313" s="26" t="s">
        <v>15</v>
      </c>
      <c r="K313" s="282"/>
    </row>
    <row r="314" spans="2:11" ht="15" x14ac:dyDescent="0.25">
      <c r="B314" s="16">
        <v>310</v>
      </c>
      <c r="D314" s="24"/>
      <c r="E314" s="24"/>
      <c r="F314" s="24"/>
      <c r="G314" s="25"/>
      <c r="H314" s="24"/>
      <c r="I314" s="25"/>
      <c r="J314" s="24" t="s">
        <v>15</v>
      </c>
      <c r="K314" s="282"/>
    </row>
    <row r="315" spans="2:11" ht="15" x14ac:dyDescent="0.25">
      <c r="B315" s="16">
        <v>311</v>
      </c>
      <c r="D315" s="24"/>
      <c r="E315" s="24"/>
      <c r="F315" s="24"/>
      <c r="G315" s="25"/>
      <c r="H315" s="24"/>
      <c r="I315" s="25"/>
      <c r="J315" s="24" t="s">
        <v>15</v>
      </c>
      <c r="K315" s="282"/>
    </row>
    <row r="316" spans="2:11" ht="15" x14ac:dyDescent="0.25">
      <c r="B316" s="17">
        <v>312</v>
      </c>
      <c r="D316" s="26"/>
      <c r="E316" s="26"/>
      <c r="F316" s="26"/>
      <c r="G316" s="25"/>
      <c r="H316" s="26"/>
      <c r="I316" s="25"/>
      <c r="J316" s="26" t="s">
        <v>15</v>
      </c>
      <c r="K316" s="282"/>
    </row>
    <row r="317" spans="2:11" ht="15" x14ac:dyDescent="0.25">
      <c r="B317" s="16">
        <v>313</v>
      </c>
      <c r="D317" s="24"/>
      <c r="E317" s="24"/>
      <c r="F317" s="24"/>
      <c r="G317" s="25"/>
      <c r="H317" s="24"/>
      <c r="I317" s="25"/>
      <c r="J317" s="24" t="s">
        <v>15</v>
      </c>
      <c r="K317" s="282"/>
    </row>
    <row r="318" spans="2:11" ht="15" x14ac:dyDescent="0.25">
      <c r="B318" s="16">
        <v>314</v>
      </c>
      <c r="D318" s="24"/>
      <c r="E318" s="24"/>
      <c r="F318" s="24"/>
      <c r="G318" s="25"/>
      <c r="H318" s="24"/>
      <c r="I318" s="25"/>
      <c r="J318" s="24" t="s">
        <v>15</v>
      </c>
      <c r="K318" s="282"/>
    </row>
    <row r="319" spans="2:11" ht="15" x14ac:dyDescent="0.25">
      <c r="B319" s="17">
        <v>315</v>
      </c>
      <c r="D319" s="26"/>
      <c r="E319" s="26"/>
      <c r="F319" s="26"/>
      <c r="G319" s="25"/>
      <c r="H319" s="26"/>
      <c r="I319" s="25"/>
      <c r="J319" s="26" t="s">
        <v>15</v>
      </c>
      <c r="K319" s="282"/>
    </row>
    <row r="320" spans="2:11" ht="15" x14ac:dyDescent="0.25">
      <c r="B320" s="16">
        <v>316</v>
      </c>
      <c r="D320" s="24"/>
      <c r="E320" s="24"/>
      <c r="F320" s="24"/>
      <c r="G320" s="25"/>
      <c r="H320" s="24"/>
      <c r="I320" s="25"/>
      <c r="J320" s="24" t="s">
        <v>15</v>
      </c>
      <c r="K320" s="282"/>
    </row>
    <row r="321" spans="2:11" ht="15" x14ac:dyDescent="0.25">
      <c r="B321" s="16">
        <v>317</v>
      </c>
      <c r="D321" s="24"/>
      <c r="E321" s="24"/>
      <c r="F321" s="24"/>
      <c r="G321" s="25"/>
      <c r="H321" s="24"/>
      <c r="I321" s="25"/>
      <c r="J321" s="24" t="s">
        <v>15</v>
      </c>
      <c r="K321" s="282"/>
    </row>
    <row r="322" spans="2:11" ht="15" x14ac:dyDescent="0.25">
      <c r="B322" s="17">
        <v>318</v>
      </c>
      <c r="D322" s="26"/>
      <c r="E322" s="26"/>
      <c r="F322" s="26"/>
      <c r="G322" s="25"/>
      <c r="H322" s="26"/>
      <c r="I322" s="25"/>
      <c r="J322" s="26" t="s">
        <v>15</v>
      </c>
      <c r="K322" s="282"/>
    </row>
    <row r="323" spans="2:11" ht="15" x14ac:dyDescent="0.25">
      <c r="B323" s="16">
        <v>319</v>
      </c>
      <c r="D323" s="24"/>
      <c r="E323" s="24"/>
      <c r="F323" s="24"/>
      <c r="G323" s="25"/>
      <c r="H323" s="24"/>
      <c r="I323" s="25"/>
      <c r="J323" s="24" t="s">
        <v>15</v>
      </c>
      <c r="K323" s="282"/>
    </row>
    <row r="324" spans="2:11" ht="15" x14ac:dyDescent="0.25">
      <c r="B324" s="16">
        <v>320</v>
      </c>
      <c r="D324" s="24"/>
      <c r="E324" s="24"/>
      <c r="F324" s="24"/>
      <c r="G324" s="25"/>
      <c r="H324" s="24"/>
      <c r="I324" s="25"/>
      <c r="J324" s="24" t="s">
        <v>15</v>
      </c>
      <c r="K324" s="282"/>
    </row>
    <row r="325" spans="2:11" ht="15" x14ac:dyDescent="0.25">
      <c r="B325" s="17">
        <v>321</v>
      </c>
      <c r="D325" s="26"/>
      <c r="E325" s="26"/>
      <c r="F325" s="26"/>
      <c r="G325" s="25"/>
      <c r="H325" s="26"/>
      <c r="I325" s="25"/>
      <c r="J325" s="26" t="s">
        <v>15</v>
      </c>
      <c r="K325" s="282"/>
    </row>
    <row r="326" spans="2:11" ht="15" x14ac:dyDescent="0.25">
      <c r="B326" s="16">
        <v>322</v>
      </c>
      <c r="D326" s="24"/>
      <c r="E326" s="24"/>
      <c r="F326" s="24"/>
      <c r="G326" s="25"/>
      <c r="H326" s="24"/>
      <c r="I326" s="25"/>
      <c r="J326" s="24" t="s">
        <v>15</v>
      </c>
      <c r="K326" s="282"/>
    </row>
    <row r="327" spans="2:11" ht="15" x14ac:dyDescent="0.25">
      <c r="B327" s="16">
        <v>323</v>
      </c>
      <c r="D327" s="24"/>
      <c r="E327" s="24"/>
      <c r="F327" s="24"/>
      <c r="G327" s="25"/>
      <c r="H327" s="24"/>
      <c r="I327" s="25"/>
      <c r="J327" s="24" t="s">
        <v>15</v>
      </c>
      <c r="K327" s="282"/>
    </row>
    <row r="328" spans="2:11" ht="15" x14ac:dyDescent="0.25">
      <c r="B328" s="17">
        <v>324</v>
      </c>
      <c r="D328" s="26"/>
      <c r="E328" s="26"/>
      <c r="F328" s="26"/>
      <c r="G328" s="25"/>
      <c r="H328" s="26"/>
      <c r="I328" s="25"/>
      <c r="J328" s="26" t="s">
        <v>15</v>
      </c>
      <c r="K328" s="282"/>
    </row>
    <row r="329" spans="2:11" ht="15" x14ac:dyDescent="0.25">
      <c r="B329" s="16">
        <v>325</v>
      </c>
      <c r="D329" s="24"/>
      <c r="E329" s="24"/>
      <c r="F329" s="24"/>
      <c r="G329" s="25"/>
      <c r="H329" s="24"/>
      <c r="I329" s="25"/>
      <c r="J329" s="24" t="s">
        <v>15</v>
      </c>
      <c r="K329" s="282"/>
    </row>
    <row r="330" spans="2:11" ht="15" x14ac:dyDescent="0.25">
      <c r="B330" s="16">
        <v>326</v>
      </c>
      <c r="D330" s="24"/>
      <c r="E330" s="24"/>
      <c r="F330" s="24"/>
      <c r="G330" s="25"/>
      <c r="H330" s="24"/>
      <c r="I330" s="25"/>
      <c r="J330" s="24" t="s">
        <v>15</v>
      </c>
      <c r="K330" s="282"/>
    </row>
    <row r="331" spans="2:11" ht="15" x14ac:dyDescent="0.25">
      <c r="B331" s="17">
        <v>327</v>
      </c>
      <c r="D331" s="26"/>
      <c r="E331" s="26"/>
      <c r="F331" s="26"/>
      <c r="G331" s="25"/>
      <c r="H331" s="26"/>
      <c r="I331" s="25"/>
      <c r="J331" s="26" t="s">
        <v>15</v>
      </c>
      <c r="K331" s="282"/>
    </row>
    <row r="332" spans="2:11" ht="15" x14ac:dyDescent="0.25">
      <c r="B332" s="16">
        <v>328</v>
      </c>
      <c r="D332" s="24"/>
      <c r="E332" s="24"/>
      <c r="F332" s="24"/>
      <c r="G332" s="25"/>
      <c r="H332" s="24"/>
      <c r="I332" s="25"/>
      <c r="J332" s="24" t="s">
        <v>15</v>
      </c>
      <c r="K332" s="282"/>
    </row>
    <row r="333" spans="2:11" ht="15" x14ac:dyDescent="0.25">
      <c r="B333" s="16">
        <v>329</v>
      </c>
      <c r="D333" s="24"/>
      <c r="E333" s="24"/>
      <c r="F333" s="24"/>
      <c r="G333" s="25"/>
      <c r="H333" s="24"/>
      <c r="I333" s="25"/>
      <c r="J333" s="24" t="s">
        <v>15</v>
      </c>
      <c r="K333" s="282"/>
    </row>
    <row r="334" spans="2:11" ht="15" x14ac:dyDescent="0.25">
      <c r="B334" s="17">
        <v>330</v>
      </c>
      <c r="D334" s="26"/>
      <c r="E334" s="26"/>
      <c r="F334" s="26"/>
      <c r="G334" s="25"/>
      <c r="H334" s="26"/>
      <c r="I334" s="25"/>
      <c r="J334" s="26" t="s">
        <v>15</v>
      </c>
      <c r="K334" s="282"/>
    </row>
    <row r="335" spans="2:11" ht="15" x14ac:dyDescent="0.25">
      <c r="B335" s="16">
        <v>331</v>
      </c>
      <c r="D335" s="24"/>
      <c r="E335" s="24"/>
      <c r="F335" s="24"/>
      <c r="G335" s="25"/>
      <c r="H335" s="24"/>
      <c r="I335" s="25"/>
      <c r="J335" s="24" t="s">
        <v>15</v>
      </c>
      <c r="K335" s="282"/>
    </row>
    <row r="336" spans="2:11" ht="15" x14ac:dyDescent="0.25">
      <c r="B336" s="16">
        <v>332</v>
      </c>
      <c r="D336" s="24"/>
      <c r="E336" s="24"/>
      <c r="F336" s="24"/>
      <c r="G336" s="25"/>
      <c r="H336" s="24"/>
      <c r="I336" s="25"/>
      <c r="J336" s="24" t="s">
        <v>15</v>
      </c>
      <c r="K336" s="282"/>
    </row>
    <row r="337" spans="2:11" ht="15" x14ac:dyDescent="0.25">
      <c r="B337" s="17">
        <v>333</v>
      </c>
      <c r="D337" s="26"/>
      <c r="E337" s="26"/>
      <c r="F337" s="26"/>
      <c r="G337" s="25"/>
      <c r="H337" s="26"/>
      <c r="I337" s="25"/>
      <c r="J337" s="26" t="s">
        <v>15</v>
      </c>
      <c r="K337" s="282"/>
    </row>
    <row r="338" spans="2:11" ht="15" x14ac:dyDescent="0.25">
      <c r="B338" s="16">
        <v>334</v>
      </c>
      <c r="D338" s="24"/>
      <c r="E338" s="24"/>
      <c r="F338" s="24"/>
      <c r="G338" s="25"/>
      <c r="H338" s="24"/>
      <c r="I338" s="25"/>
      <c r="J338" s="24" t="s">
        <v>15</v>
      </c>
      <c r="K338" s="282"/>
    </row>
    <row r="339" spans="2:11" ht="15" x14ac:dyDescent="0.25">
      <c r="B339" s="16">
        <v>335</v>
      </c>
      <c r="D339" s="24"/>
      <c r="E339" s="24"/>
      <c r="F339" s="24"/>
      <c r="G339" s="25"/>
      <c r="H339" s="24"/>
      <c r="I339" s="25"/>
      <c r="J339" s="24" t="s">
        <v>15</v>
      </c>
      <c r="K339" s="282"/>
    </row>
    <row r="340" spans="2:11" ht="15" x14ac:dyDescent="0.25">
      <c r="B340" s="17">
        <v>336</v>
      </c>
      <c r="D340" s="26"/>
      <c r="E340" s="26"/>
      <c r="F340" s="26"/>
      <c r="G340" s="25"/>
      <c r="H340" s="26"/>
      <c r="I340" s="25"/>
      <c r="J340" s="26" t="s">
        <v>15</v>
      </c>
      <c r="K340" s="282"/>
    </row>
    <row r="341" spans="2:11" ht="15" x14ac:dyDescent="0.25">
      <c r="B341" s="16">
        <v>337</v>
      </c>
      <c r="D341" s="24"/>
      <c r="E341" s="24"/>
      <c r="F341" s="24"/>
      <c r="G341" s="25"/>
      <c r="H341" s="24"/>
      <c r="I341" s="25"/>
      <c r="J341" s="24" t="s">
        <v>15</v>
      </c>
      <c r="K341" s="282"/>
    </row>
    <row r="342" spans="2:11" ht="15" x14ac:dyDescent="0.25">
      <c r="B342" s="16">
        <v>338</v>
      </c>
      <c r="D342" s="24"/>
      <c r="E342" s="24"/>
      <c r="F342" s="24"/>
      <c r="G342" s="25"/>
      <c r="H342" s="24"/>
      <c r="I342" s="25"/>
      <c r="J342" s="24" t="s">
        <v>15</v>
      </c>
      <c r="K342" s="282"/>
    </row>
    <row r="343" spans="2:11" ht="15" x14ac:dyDescent="0.25">
      <c r="B343" s="17">
        <v>339</v>
      </c>
      <c r="D343" s="26"/>
      <c r="E343" s="26"/>
      <c r="F343" s="26"/>
      <c r="G343" s="25"/>
      <c r="H343" s="26"/>
      <c r="I343" s="25"/>
      <c r="J343" s="26" t="s">
        <v>15</v>
      </c>
      <c r="K343" s="282"/>
    </row>
    <row r="344" spans="2:11" ht="15" x14ac:dyDescent="0.25">
      <c r="B344" s="16">
        <v>340</v>
      </c>
      <c r="D344" s="24"/>
      <c r="E344" s="24"/>
      <c r="F344" s="24"/>
      <c r="G344" s="25"/>
      <c r="H344" s="24"/>
      <c r="I344" s="25"/>
      <c r="J344" s="24" t="s">
        <v>15</v>
      </c>
      <c r="K344" s="282"/>
    </row>
    <row r="345" spans="2:11" ht="15" x14ac:dyDescent="0.25">
      <c r="B345" s="16">
        <v>341</v>
      </c>
      <c r="D345" s="24"/>
      <c r="E345" s="24"/>
      <c r="F345" s="24"/>
      <c r="G345" s="25"/>
      <c r="H345" s="24"/>
      <c r="I345" s="25"/>
      <c r="J345" s="24" t="s">
        <v>15</v>
      </c>
      <c r="K345" s="282"/>
    </row>
    <row r="346" spans="2:11" ht="15" x14ac:dyDescent="0.25">
      <c r="B346" s="17">
        <v>342</v>
      </c>
      <c r="D346" s="26"/>
      <c r="E346" s="26"/>
      <c r="F346" s="26"/>
      <c r="G346" s="25"/>
      <c r="H346" s="26"/>
      <c r="I346" s="25"/>
      <c r="J346" s="26" t="s">
        <v>15</v>
      </c>
      <c r="K346" s="282"/>
    </row>
    <row r="347" spans="2:11" ht="15" x14ac:dyDescent="0.25">
      <c r="B347" s="16">
        <v>343</v>
      </c>
      <c r="D347" s="24"/>
      <c r="E347" s="24"/>
      <c r="F347" s="24"/>
      <c r="G347" s="25"/>
      <c r="H347" s="24"/>
      <c r="I347" s="25"/>
      <c r="J347" s="24" t="s">
        <v>15</v>
      </c>
      <c r="K347" s="282"/>
    </row>
    <row r="348" spans="2:11" ht="15" x14ac:dyDescent="0.25">
      <c r="B348" s="16">
        <v>344</v>
      </c>
      <c r="D348" s="24"/>
      <c r="E348" s="24"/>
      <c r="F348" s="24"/>
      <c r="G348" s="25"/>
      <c r="H348" s="24"/>
      <c r="I348" s="25"/>
      <c r="J348" s="24" t="s">
        <v>15</v>
      </c>
      <c r="K348" s="282"/>
    </row>
    <row r="349" spans="2:11" ht="15" x14ac:dyDescent="0.25">
      <c r="B349" s="17">
        <v>345</v>
      </c>
      <c r="D349" s="26"/>
      <c r="E349" s="26"/>
      <c r="F349" s="26"/>
      <c r="G349" s="25"/>
      <c r="H349" s="26"/>
      <c r="I349" s="25"/>
      <c r="J349" s="26" t="s">
        <v>15</v>
      </c>
      <c r="K349" s="282"/>
    </row>
    <row r="350" spans="2:11" ht="15" x14ac:dyDescent="0.25">
      <c r="B350" s="16">
        <v>346</v>
      </c>
      <c r="D350" s="24"/>
      <c r="E350" s="24"/>
      <c r="F350" s="24"/>
      <c r="G350" s="25"/>
      <c r="H350" s="24"/>
      <c r="I350" s="25"/>
      <c r="J350" s="24" t="s">
        <v>15</v>
      </c>
      <c r="K350" s="282"/>
    </row>
    <row r="351" spans="2:11" ht="15" x14ac:dyDescent="0.25">
      <c r="B351" s="16">
        <v>347</v>
      </c>
      <c r="D351" s="24"/>
      <c r="E351" s="24"/>
      <c r="F351" s="24"/>
      <c r="G351" s="25"/>
      <c r="H351" s="24"/>
      <c r="I351" s="25"/>
      <c r="J351" s="24" t="s">
        <v>15</v>
      </c>
      <c r="K351" s="282"/>
    </row>
    <row r="352" spans="2:11" ht="15" x14ac:dyDescent="0.25">
      <c r="B352" s="17">
        <v>348</v>
      </c>
      <c r="D352" s="26"/>
      <c r="E352" s="26"/>
      <c r="F352" s="26"/>
      <c r="G352" s="25"/>
      <c r="H352" s="26"/>
      <c r="I352" s="25"/>
      <c r="J352" s="26" t="s">
        <v>15</v>
      </c>
      <c r="K352" s="282"/>
    </row>
    <row r="353" spans="2:11" ht="15" x14ac:dyDescent="0.25">
      <c r="B353" s="16">
        <v>349</v>
      </c>
      <c r="D353" s="24"/>
      <c r="E353" s="24"/>
      <c r="F353" s="24"/>
      <c r="G353" s="25"/>
      <c r="H353" s="24"/>
      <c r="I353" s="25"/>
      <c r="J353" s="24" t="s">
        <v>15</v>
      </c>
      <c r="K353" s="282"/>
    </row>
    <row r="354" spans="2:11" ht="15" x14ac:dyDescent="0.25">
      <c r="B354" s="16">
        <v>350</v>
      </c>
      <c r="D354" s="24"/>
      <c r="E354" s="24"/>
      <c r="F354" s="24"/>
      <c r="G354" s="25"/>
      <c r="H354" s="24"/>
      <c r="I354" s="25"/>
      <c r="J354" s="24" t="s">
        <v>15</v>
      </c>
      <c r="K354" s="282"/>
    </row>
    <row r="355" spans="2:11" ht="15" x14ac:dyDescent="0.25">
      <c r="B355" s="17">
        <v>351</v>
      </c>
      <c r="D355" s="26"/>
      <c r="E355" s="26"/>
      <c r="F355" s="26"/>
      <c r="G355" s="25"/>
      <c r="H355" s="26"/>
      <c r="I355" s="25"/>
      <c r="J355" s="26" t="s">
        <v>15</v>
      </c>
      <c r="K355" s="282"/>
    </row>
    <row r="356" spans="2:11" ht="15" x14ac:dyDescent="0.25">
      <c r="B356" s="16">
        <v>352</v>
      </c>
      <c r="D356" s="24"/>
      <c r="E356" s="24"/>
      <c r="F356" s="24"/>
      <c r="G356" s="25"/>
      <c r="H356" s="24"/>
      <c r="I356" s="25"/>
      <c r="J356" s="24" t="s">
        <v>15</v>
      </c>
      <c r="K356" s="282"/>
    </row>
    <row r="357" spans="2:11" ht="15" x14ac:dyDescent="0.25">
      <c r="B357" s="16">
        <v>353</v>
      </c>
      <c r="D357" s="24"/>
      <c r="E357" s="24"/>
      <c r="F357" s="24"/>
      <c r="G357" s="25"/>
      <c r="H357" s="24"/>
      <c r="I357" s="25"/>
      <c r="J357" s="24" t="s">
        <v>15</v>
      </c>
      <c r="K357" s="282"/>
    </row>
    <row r="358" spans="2:11" ht="15" x14ac:dyDescent="0.25">
      <c r="B358" s="17">
        <v>354</v>
      </c>
      <c r="D358" s="26"/>
      <c r="E358" s="26"/>
      <c r="F358" s="26"/>
      <c r="G358" s="25"/>
      <c r="H358" s="26"/>
      <c r="I358" s="25"/>
      <c r="J358" s="26" t="s">
        <v>15</v>
      </c>
      <c r="K358" s="282"/>
    </row>
    <row r="359" spans="2:11" ht="15" x14ac:dyDescent="0.25">
      <c r="B359" s="16">
        <v>355</v>
      </c>
      <c r="D359" s="24"/>
      <c r="E359" s="24"/>
      <c r="F359" s="24"/>
      <c r="G359" s="25"/>
      <c r="H359" s="24"/>
      <c r="I359" s="25"/>
      <c r="J359" s="24" t="s">
        <v>15</v>
      </c>
      <c r="K359" s="282"/>
    </row>
    <row r="360" spans="2:11" ht="15" x14ac:dyDescent="0.25">
      <c r="B360" s="16">
        <v>356</v>
      </c>
      <c r="D360" s="24"/>
      <c r="E360" s="24"/>
      <c r="F360" s="24"/>
      <c r="G360" s="25"/>
      <c r="H360" s="24"/>
      <c r="I360" s="25"/>
      <c r="J360" s="24" t="s">
        <v>15</v>
      </c>
      <c r="K360" s="282"/>
    </row>
    <row r="361" spans="2:11" ht="15" x14ac:dyDescent="0.25">
      <c r="B361" s="17">
        <v>357</v>
      </c>
      <c r="D361" s="26"/>
      <c r="E361" s="26"/>
      <c r="F361" s="26"/>
      <c r="G361" s="25"/>
      <c r="H361" s="26"/>
      <c r="I361" s="25"/>
      <c r="J361" s="26" t="s">
        <v>15</v>
      </c>
      <c r="K361" s="282"/>
    </row>
    <row r="362" spans="2:11" ht="15" x14ac:dyDescent="0.25">
      <c r="B362" s="16">
        <v>358</v>
      </c>
      <c r="D362" s="24"/>
      <c r="E362" s="24"/>
      <c r="F362" s="24"/>
      <c r="G362" s="25"/>
      <c r="H362" s="24"/>
      <c r="I362" s="25"/>
      <c r="J362" s="24" t="s">
        <v>15</v>
      </c>
      <c r="K362" s="282"/>
    </row>
    <row r="363" spans="2:11" ht="15" x14ac:dyDescent="0.25">
      <c r="B363" s="16">
        <v>359</v>
      </c>
      <c r="D363" s="24"/>
      <c r="E363" s="24"/>
      <c r="F363" s="24"/>
      <c r="G363" s="25"/>
      <c r="H363" s="24"/>
      <c r="I363" s="25"/>
      <c r="J363" s="24" t="s">
        <v>15</v>
      </c>
      <c r="K363" s="282"/>
    </row>
    <row r="364" spans="2:11" ht="15" x14ac:dyDescent="0.25">
      <c r="B364" s="17">
        <v>360</v>
      </c>
      <c r="D364" s="26"/>
      <c r="E364" s="26"/>
      <c r="F364" s="26"/>
      <c r="G364" s="25"/>
      <c r="H364" s="26"/>
      <c r="I364" s="25"/>
      <c r="J364" s="26" t="s">
        <v>15</v>
      </c>
      <c r="K364" s="282"/>
    </row>
    <row r="365" spans="2:11" ht="15" x14ac:dyDescent="0.25">
      <c r="B365" s="16">
        <v>361</v>
      </c>
      <c r="D365" s="24"/>
      <c r="E365" s="24"/>
      <c r="F365" s="24"/>
      <c r="G365" s="25"/>
      <c r="H365" s="24"/>
      <c r="I365" s="25"/>
      <c r="J365" s="24" t="s">
        <v>15</v>
      </c>
      <c r="K365" s="282"/>
    </row>
    <row r="366" spans="2:11" ht="15" x14ac:dyDescent="0.25">
      <c r="B366" s="16">
        <v>362</v>
      </c>
      <c r="D366" s="24"/>
      <c r="E366" s="24"/>
      <c r="F366" s="24"/>
      <c r="G366" s="25"/>
      <c r="H366" s="24"/>
      <c r="I366" s="25"/>
      <c r="J366" s="24" t="s">
        <v>15</v>
      </c>
      <c r="K366" s="282"/>
    </row>
    <row r="367" spans="2:11" ht="15" x14ac:dyDescent="0.25">
      <c r="B367" s="17">
        <v>363</v>
      </c>
      <c r="D367" s="26"/>
      <c r="E367" s="26"/>
      <c r="F367" s="26"/>
      <c r="G367" s="25"/>
      <c r="H367" s="26"/>
      <c r="I367" s="25"/>
      <c r="J367" s="26" t="s">
        <v>15</v>
      </c>
      <c r="K367" s="282"/>
    </row>
    <row r="368" spans="2:11" ht="15" x14ac:dyDescent="0.25">
      <c r="B368" s="16">
        <v>364</v>
      </c>
      <c r="D368" s="24"/>
      <c r="E368" s="24"/>
      <c r="F368" s="24"/>
      <c r="G368" s="25"/>
      <c r="H368" s="24"/>
      <c r="I368" s="25"/>
      <c r="J368" s="24" t="s">
        <v>15</v>
      </c>
      <c r="K368" s="282"/>
    </row>
    <row r="369" spans="2:11" ht="15" x14ac:dyDescent="0.25">
      <c r="B369" s="16">
        <v>365</v>
      </c>
      <c r="D369" s="24"/>
      <c r="E369" s="24"/>
      <c r="F369" s="24"/>
      <c r="G369" s="25"/>
      <c r="H369" s="24"/>
      <c r="I369" s="25"/>
      <c r="J369" s="24" t="s">
        <v>15</v>
      </c>
      <c r="K369" s="282"/>
    </row>
    <row r="370" spans="2:11" ht="15" x14ac:dyDescent="0.25">
      <c r="B370" s="17">
        <v>366</v>
      </c>
      <c r="D370" s="26"/>
      <c r="E370" s="26"/>
      <c r="F370" s="26"/>
      <c r="G370" s="25"/>
      <c r="H370" s="26"/>
      <c r="I370" s="25"/>
      <c r="J370" s="26" t="s">
        <v>15</v>
      </c>
      <c r="K370" s="282"/>
    </row>
    <row r="371" spans="2:11" ht="15" x14ac:dyDescent="0.25">
      <c r="B371" s="16">
        <v>367</v>
      </c>
      <c r="D371" s="24"/>
      <c r="E371" s="24"/>
      <c r="F371" s="24"/>
      <c r="G371" s="25"/>
      <c r="H371" s="24"/>
      <c r="I371" s="25"/>
      <c r="J371" s="24" t="s">
        <v>15</v>
      </c>
      <c r="K371" s="282"/>
    </row>
    <row r="372" spans="2:11" ht="15" x14ac:dyDescent="0.25">
      <c r="B372" s="16">
        <v>368</v>
      </c>
      <c r="D372" s="24"/>
      <c r="E372" s="24"/>
      <c r="F372" s="24"/>
      <c r="G372" s="25"/>
      <c r="H372" s="24"/>
      <c r="I372" s="25"/>
      <c r="J372" s="24" t="s">
        <v>15</v>
      </c>
      <c r="K372" s="282"/>
    </row>
    <row r="373" spans="2:11" ht="15" x14ac:dyDescent="0.25">
      <c r="B373" s="17">
        <v>369</v>
      </c>
      <c r="D373" s="26"/>
      <c r="E373" s="26"/>
      <c r="F373" s="26"/>
      <c r="G373" s="25"/>
      <c r="H373" s="26"/>
      <c r="I373" s="25"/>
      <c r="J373" s="26" t="s">
        <v>15</v>
      </c>
      <c r="K373" s="282"/>
    </row>
    <row r="374" spans="2:11" ht="15" x14ac:dyDescent="0.25">
      <c r="B374" s="16">
        <v>370</v>
      </c>
      <c r="D374" s="24"/>
      <c r="E374" s="24"/>
      <c r="F374" s="24"/>
      <c r="G374" s="25"/>
      <c r="H374" s="24"/>
      <c r="I374" s="25"/>
      <c r="J374" s="24" t="s">
        <v>15</v>
      </c>
      <c r="K374" s="282"/>
    </row>
    <row r="375" spans="2:11" ht="15" x14ac:dyDescent="0.25">
      <c r="B375" s="16">
        <v>371</v>
      </c>
      <c r="D375" s="24"/>
      <c r="E375" s="24"/>
      <c r="F375" s="24"/>
      <c r="G375" s="25"/>
      <c r="H375" s="24"/>
      <c r="I375" s="25"/>
      <c r="J375" s="24" t="s">
        <v>15</v>
      </c>
      <c r="K375" s="282"/>
    </row>
    <row r="376" spans="2:11" ht="15" x14ac:dyDescent="0.25">
      <c r="B376" s="17">
        <v>372</v>
      </c>
      <c r="D376" s="26"/>
      <c r="E376" s="26"/>
      <c r="F376" s="26"/>
      <c r="G376" s="25"/>
      <c r="H376" s="26"/>
      <c r="I376" s="25"/>
      <c r="J376" s="26" t="s">
        <v>15</v>
      </c>
      <c r="K376" s="282"/>
    </row>
    <row r="377" spans="2:11" ht="15" x14ac:dyDescent="0.25">
      <c r="B377" s="16">
        <v>373</v>
      </c>
      <c r="D377" s="24"/>
      <c r="E377" s="24"/>
      <c r="F377" s="24"/>
      <c r="G377" s="25"/>
      <c r="H377" s="24"/>
      <c r="I377" s="25"/>
      <c r="J377" s="24" t="s">
        <v>15</v>
      </c>
      <c r="K377" s="282"/>
    </row>
    <row r="378" spans="2:11" ht="15" x14ac:dyDescent="0.25">
      <c r="B378" s="16">
        <v>374</v>
      </c>
      <c r="D378" s="24"/>
      <c r="E378" s="24"/>
      <c r="F378" s="24"/>
      <c r="G378" s="25"/>
      <c r="H378" s="24"/>
      <c r="I378" s="25"/>
      <c r="J378" s="24" t="s">
        <v>15</v>
      </c>
      <c r="K378" s="282"/>
    </row>
    <row r="379" spans="2:11" ht="15" x14ac:dyDescent="0.25">
      <c r="B379" s="17">
        <v>375</v>
      </c>
      <c r="D379" s="26"/>
      <c r="E379" s="26"/>
      <c r="F379" s="26"/>
      <c r="G379" s="25"/>
      <c r="H379" s="26"/>
      <c r="I379" s="25"/>
      <c r="J379" s="26" t="s">
        <v>15</v>
      </c>
      <c r="K379" s="282"/>
    </row>
    <row r="380" spans="2:11" ht="15" x14ac:dyDescent="0.25">
      <c r="B380" s="16">
        <v>376</v>
      </c>
      <c r="D380" s="24"/>
      <c r="E380" s="24"/>
      <c r="F380" s="24"/>
      <c r="G380" s="25"/>
      <c r="H380" s="24"/>
      <c r="I380" s="25"/>
      <c r="J380" s="24" t="s">
        <v>15</v>
      </c>
      <c r="K380" s="282"/>
    </row>
    <row r="381" spans="2:11" ht="15" x14ac:dyDescent="0.25">
      <c r="B381" s="16">
        <v>377</v>
      </c>
      <c r="D381" s="24"/>
      <c r="E381" s="24"/>
      <c r="F381" s="24"/>
      <c r="G381" s="25"/>
      <c r="H381" s="24"/>
      <c r="I381" s="25"/>
      <c r="J381" s="24" t="s">
        <v>15</v>
      </c>
      <c r="K381" s="282"/>
    </row>
    <row r="382" spans="2:11" ht="15" x14ac:dyDescent="0.25">
      <c r="B382" s="17">
        <v>378</v>
      </c>
      <c r="D382" s="26"/>
      <c r="E382" s="26"/>
      <c r="F382" s="26"/>
      <c r="G382" s="25"/>
      <c r="H382" s="26"/>
      <c r="I382" s="25"/>
      <c r="J382" s="26" t="s">
        <v>15</v>
      </c>
      <c r="K382" s="282"/>
    </row>
    <row r="383" spans="2:11" ht="15" x14ac:dyDescent="0.25">
      <c r="B383" s="16">
        <v>379</v>
      </c>
      <c r="D383" s="24"/>
      <c r="E383" s="24"/>
      <c r="F383" s="24"/>
      <c r="G383" s="25"/>
      <c r="H383" s="24"/>
      <c r="I383" s="25"/>
      <c r="J383" s="24" t="s">
        <v>15</v>
      </c>
      <c r="K383" s="282"/>
    </row>
    <row r="384" spans="2:11" ht="15" x14ac:dyDescent="0.25">
      <c r="B384" s="16">
        <v>380</v>
      </c>
      <c r="D384" s="24"/>
      <c r="E384" s="24"/>
      <c r="F384" s="24"/>
      <c r="G384" s="25"/>
      <c r="H384" s="24"/>
      <c r="I384" s="25"/>
      <c r="J384" s="24" t="s">
        <v>15</v>
      </c>
      <c r="K384" s="282"/>
    </row>
    <row r="385" spans="2:11" ht="15" x14ac:dyDescent="0.25">
      <c r="B385" s="17">
        <v>381</v>
      </c>
      <c r="D385" s="26"/>
      <c r="E385" s="26"/>
      <c r="F385" s="26"/>
      <c r="G385" s="25"/>
      <c r="H385" s="26"/>
      <c r="I385" s="25"/>
      <c r="J385" s="26" t="s">
        <v>15</v>
      </c>
      <c r="K385" s="282"/>
    </row>
    <row r="386" spans="2:11" ht="15" x14ac:dyDescent="0.25">
      <c r="B386" s="16">
        <v>382</v>
      </c>
      <c r="D386" s="24"/>
      <c r="E386" s="24"/>
      <c r="F386" s="24"/>
      <c r="G386" s="25"/>
      <c r="H386" s="24"/>
      <c r="I386" s="25"/>
      <c r="J386" s="24" t="s">
        <v>15</v>
      </c>
      <c r="K386" s="282"/>
    </row>
    <row r="387" spans="2:11" ht="15" x14ac:dyDescent="0.25">
      <c r="B387" s="16">
        <v>383</v>
      </c>
      <c r="D387" s="24"/>
      <c r="E387" s="24"/>
      <c r="F387" s="24"/>
      <c r="G387" s="25"/>
      <c r="H387" s="24"/>
      <c r="I387" s="25"/>
      <c r="J387" s="24" t="s">
        <v>15</v>
      </c>
      <c r="K387" s="282"/>
    </row>
    <row r="388" spans="2:11" ht="15" x14ac:dyDescent="0.25">
      <c r="B388" s="17">
        <v>384</v>
      </c>
      <c r="D388" s="26"/>
      <c r="E388" s="26"/>
      <c r="F388" s="26"/>
      <c r="G388" s="25"/>
      <c r="H388" s="26"/>
      <c r="I388" s="25"/>
      <c r="J388" s="26" t="s">
        <v>15</v>
      </c>
      <c r="K388" s="282"/>
    </row>
    <row r="389" spans="2:11" ht="15" x14ac:dyDescent="0.25">
      <c r="B389" s="16">
        <v>385</v>
      </c>
      <c r="D389" s="24"/>
      <c r="E389" s="24"/>
      <c r="F389" s="24"/>
      <c r="G389" s="25"/>
      <c r="H389" s="24"/>
      <c r="I389" s="25"/>
      <c r="J389" s="24" t="s">
        <v>15</v>
      </c>
      <c r="K389" s="282"/>
    </row>
    <row r="390" spans="2:11" ht="15" x14ac:dyDescent="0.25">
      <c r="B390" s="16">
        <v>386</v>
      </c>
      <c r="D390" s="24"/>
      <c r="E390" s="24"/>
      <c r="F390" s="24"/>
      <c r="G390" s="25"/>
      <c r="H390" s="24"/>
      <c r="I390" s="25"/>
      <c r="J390" s="24" t="s">
        <v>15</v>
      </c>
      <c r="K390" s="282"/>
    </row>
    <row r="391" spans="2:11" ht="15" x14ac:dyDescent="0.25">
      <c r="B391" s="17">
        <v>387</v>
      </c>
      <c r="D391" s="26"/>
      <c r="E391" s="26"/>
      <c r="F391" s="26"/>
      <c r="G391" s="25"/>
      <c r="H391" s="26"/>
      <c r="I391" s="25"/>
      <c r="J391" s="26" t="s">
        <v>15</v>
      </c>
      <c r="K391" s="282"/>
    </row>
    <row r="392" spans="2:11" ht="15" x14ac:dyDescent="0.25">
      <c r="B392" s="16">
        <v>388</v>
      </c>
      <c r="D392" s="24"/>
      <c r="E392" s="24"/>
      <c r="F392" s="24"/>
      <c r="G392" s="25"/>
      <c r="H392" s="24"/>
      <c r="I392" s="25"/>
      <c r="J392" s="24" t="s">
        <v>15</v>
      </c>
      <c r="K392" s="282"/>
    </row>
    <row r="393" spans="2:11" ht="15" x14ac:dyDescent="0.25">
      <c r="B393" s="16">
        <v>389</v>
      </c>
      <c r="D393" s="24"/>
      <c r="E393" s="24"/>
      <c r="F393" s="24"/>
      <c r="G393" s="25"/>
      <c r="H393" s="24"/>
      <c r="I393" s="25"/>
      <c r="J393" s="24" t="s">
        <v>15</v>
      </c>
      <c r="K393" s="282"/>
    </row>
    <row r="394" spans="2:11" ht="15" x14ac:dyDescent="0.25">
      <c r="B394" s="17">
        <v>390</v>
      </c>
      <c r="D394" s="26"/>
      <c r="E394" s="26"/>
      <c r="F394" s="26"/>
      <c r="G394" s="25"/>
      <c r="H394" s="26"/>
      <c r="I394" s="25"/>
      <c r="J394" s="26" t="s">
        <v>15</v>
      </c>
      <c r="K394" s="282"/>
    </row>
    <row r="395" spans="2:11" ht="15" x14ac:dyDescent="0.25">
      <c r="B395" s="16">
        <v>391</v>
      </c>
      <c r="D395" s="24"/>
      <c r="E395" s="24"/>
      <c r="F395" s="24"/>
      <c r="G395" s="25"/>
      <c r="H395" s="24"/>
      <c r="I395" s="25"/>
      <c r="J395" s="24" t="s">
        <v>15</v>
      </c>
      <c r="K395" s="282"/>
    </row>
    <row r="396" spans="2:11" ht="15" x14ac:dyDescent="0.25">
      <c r="B396" s="16">
        <v>392</v>
      </c>
      <c r="D396" s="24"/>
      <c r="E396" s="24"/>
      <c r="F396" s="24"/>
      <c r="G396" s="25"/>
      <c r="H396" s="24"/>
      <c r="I396" s="25"/>
      <c r="J396" s="24" t="s">
        <v>15</v>
      </c>
      <c r="K396" s="282"/>
    </row>
    <row r="397" spans="2:11" ht="15" x14ac:dyDescent="0.25">
      <c r="B397" s="17">
        <v>393</v>
      </c>
      <c r="D397" s="26"/>
      <c r="E397" s="26"/>
      <c r="F397" s="26"/>
      <c r="G397" s="25"/>
      <c r="H397" s="26"/>
      <c r="I397" s="25"/>
      <c r="J397" s="26" t="s">
        <v>15</v>
      </c>
      <c r="K397" s="282"/>
    </row>
    <row r="398" spans="2:11" ht="15" x14ac:dyDescent="0.25">
      <c r="B398" s="16">
        <v>394</v>
      </c>
      <c r="D398" s="24"/>
      <c r="E398" s="24"/>
      <c r="F398" s="24"/>
      <c r="G398" s="25"/>
      <c r="H398" s="24"/>
      <c r="I398" s="25"/>
      <c r="J398" s="24" t="s">
        <v>15</v>
      </c>
      <c r="K398" s="282"/>
    </row>
    <row r="399" spans="2:11" ht="15" x14ac:dyDescent="0.25">
      <c r="B399" s="16">
        <v>395</v>
      </c>
      <c r="D399" s="24"/>
      <c r="E399" s="24"/>
      <c r="F399" s="24"/>
      <c r="G399" s="25"/>
      <c r="H399" s="24"/>
      <c r="I399" s="25"/>
      <c r="J399" s="24" t="s">
        <v>15</v>
      </c>
      <c r="K399" s="282"/>
    </row>
    <row r="400" spans="2:11" ht="15" x14ac:dyDescent="0.25">
      <c r="B400" s="17">
        <v>396</v>
      </c>
      <c r="D400" s="26"/>
      <c r="E400" s="26"/>
      <c r="F400" s="26"/>
      <c r="G400" s="25"/>
      <c r="H400" s="26"/>
      <c r="I400" s="25"/>
      <c r="J400" s="26" t="s">
        <v>15</v>
      </c>
      <c r="K400" s="282"/>
    </row>
    <row r="401" spans="2:11" ht="15" x14ac:dyDescent="0.25">
      <c r="B401" s="16">
        <v>397</v>
      </c>
      <c r="D401" s="24"/>
      <c r="E401" s="24"/>
      <c r="F401" s="24"/>
      <c r="G401" s="25"/>
      <c r="H401" s="24"/>
      <c r="I401" s="25"/>
      <c r="J401" s="24" t="s">
        <v>15</v>
      </c>
      <c r="K401" s="282"/>
    </row>
    <row r="402" spans="2:11" ht="15" x14ac:dyDescent="0.25">
      <c r="B402" s="16">
        <v>398</v>
      </c>
      <c r="D402" s="24"/>
      <c r="E402" s="24"/>
      <c r="F402" s="24"/>
      <c r="G402" s="25"/>
      <c r="H402" s="24"/>
      <c r="I402" s="25"/>
      <c r="J402" s="24" t="s">
        <v>15</v>
      </c>
      <c r="K402" s="282"/>
    </row>
    <row r="403" spans="2:11" ht="15" x14ac:dyDescent="0.25">
      <c r="B403" s="17">
        <v>399</v>
      </c>
      <c r="D403" s="26"/>
      <c r="E403" s="26"/>
      <c r="F403" s="26"/>
      <c r="G403" s="25"/>
      <c r="H403" s="26"/>
      <c r="I403" s="25"/>
      <c r="J403" s="26" t="s">
        <v>15</v>
      </c>
      <c r="K403" s="282"/>
    </row>
    <row r="404" spans="2:11" ht="15" x14ac:dyDescent="0.25">
      <c r="B404" s="16">
        <v>400</v>
      </c>
      <c r="D404" s="24"/>
      <c r="E404" s="24"/>
      <c r="F404" s="24"/>
      <c r="G404" s="25"/>
      <c r="H404" s="24"/>
      <c r="I404" s="25"/>
      <c r="J404" s="24" t="s">
        <v>15</v>
      </c>
      <c r="K404" s="282"/>
    </row>
    <row r="405" spans="2:11" ht="15" x14ac:dyDescent="0.25">
      <c r="B405" s="16">
        <v>401</v>
      </c>
      <c r="D405" s="24"/>
      <c r="E405" s="24"/>
      <c r="F405" s="24"/>
      <c r="G405" s="25"/>
      <c r="H405" s="24"/>
      <c r="I405" s="25"/>
      <c r="J405" s="24" t="s">
        <v>15</v>
      </c>
      <c r="K405" s="282"/>
    </row>
    <row r="406" spans="2:11" ht="15" x14ac:dyDescent="0.25">
      <c r="B406" s="17">
        <v>402</v>
      </c>
      <c r="D406" s="26"/>
      <c r="E406" s="26"/>
      <c r="F406" s="26"/>
      <c r="G406" s="25"/>
      <c r="H406" s="26"/>
      <c r="I406" s="25"/>
      <c r="J406" s="26" t="s">
        <v>15</v>
      </c>
      <c r="K406" s="282"/>
    </row>
    <row r="407" spans="2:11" ht="15" x14ac:dyDescent="0.25">
      <c r="B407" s="16">
        <v>403</v>
      </c>
      <c r="D407" s="24"/>
      <c r="E407" s="24"/>
      <c r="F407" s="24"/>
      <c r="G407" s="25"/>
      <c r="H407" s="24"/>
      <c r="I407" s="25"/>
      <c r="J407" s="24" t="s">
        <v>15</v>
      </c>
      <c r="K407" s="282"/>
    </row>
    <row r="408" spans="2:11" ht="15" x14ac:dyDescent="0.25">
      <c r="B408" s="16">
        <v>404</v>
      </c>
      <c r="D408" s="24"/>
      <c r="E408" s="24"/>
      <c r="F408" s="24"/>
      <c r="G408" s="25"/>
      <c r="H408" s="24"/>
      <c r="I408" s="25"/>
      <c r="J408" s="24" t="s">
        <v>15</v>
      </c>
      <c r="K408" s="282"/>
    </row>
    <row r="409" spans="2:11" ht="15" x14ac:dyDescent="0.25">
      <c r="B409" s="17">
        <v>405</v>
      </c>
      <c r="D409" s="26"/>
      <c r="E409" s="26"/>
      <c r="F409" s="26"/>
      <c r="G409" s="25"/>
      <c r="H409" s="26"/>
      <c r="I409" s="25"/>
      <c r="J409" s="26" t="s">
        <v>15</v>
      </c>
      <c r="K409" s="282"/>
    </row>
    <row r="410" spans="2:11" ht="15" x14ac:dyDescent="0.25">
      <c r="B410" s="16">
        <v>406</v>
      </c>
      <c r="D410" s="24"/>
      <c r="E410" s="24"/>
      <c r="F410" s="24"/>
      <c r="G410" s="25"/>
      <c r="H410" s="24"/>
      <c r="I410" s="25"/>
      <c r="J410" s="24" t="s">
        <v>15</v>
      </c>
      <c r="K410" s="282"/>
    </row>
    <row r="411" spans="2:11" ht="15" x14ac:dyDescent="0.25">
      <c r="B411" s="16">
        <v>407</v>
      </c>
      <c r="D411" s="24"/>
      <c r="E411" s="24"/>
      <c r="F411" s="24"/>
      <c r="G411" s="25"/>
      <c r="H411" s="24"/>
      <c r="I411" s="25"/>
      <c r="J411" s="24" t="s">
        <v>15</v>
      </c>
      <c r="K411" s="282"/>
    </row>
    <row r="412" spans="2:11" ht="15" x14ac:dyDescent="0.25">
      <c r="B412" s="17">
        <v>408</v>
      </c>
      <c r="D412" s="26"/>
      <c r="E412" s="26"/>
      <c r="F412" s="26"/>
      <c r="G412" s="25"/>
      <c r="H412" s="26"/>
      <c r="I412" s="25"/>
      <c r="J412" s="26" t="s">
        <v>15</v>
      </c>
      <c r="K412" s="282"/>
    </row>
    <row r="413" spans="2:11" ht="15" x14ac:dyDescent="0.25">
      <c r="B413" s="16">
        <v>409</v>
      </c>
      <c r="D413" s="24"/>
      <c r="E413" s="24"/>
      <c r="F413" s="24"/>
      <c r="G413" s="25"/>
      <c r="H413" s="24"/>
      <c r="I413" s="25"/>
      <c r="J413" s="24" t="s">
        <v>15</v>
      </c>
      <c r="K413" s="282"/>
    </row>
    <row r="414" spans="2:11" ht="15" x14ac:dyDescent="0.25">
      <c r="B414" s="16">
        <v>410</v>
      </c>
      <c r="D414" s="24"/>
      <c r="E414" s="24"/>
      <c r="F414" s="24"/>
      <c r="G414" s="25"/>
      <c r="H414" s="24"/>
      <c r="I414" s="25"/>
      <c r="J414" s="24" t="s">
        <v>15</v>
      </c>
      <c r="K414" s="282"/>
    </row>
    <row r="415" spans="2:11" ht="15" x14ac:dyDescent="0.25">
      <c r="B415" s="17">
        <v>411</v>
      </c>
      <c r="D415" s="26"/>
      <c r="E415" s="26"/>
      <c r="F415" s="26"/>
      <c r="G415" s="25"/>
      <c r="H415" s="26"/>
      <c r="I415" s="25"/>
      <c r="J415" s="26" t="s">
        <v>15</v>
      </c>
      <c r="K415" s="282"/>
    </row>
    <row r="416" spans="2:11" ht="15" x14ac:dyDescent="0.25">
      <c r="B416" s="16">
        <v>412</v>
      </c>
      <c r="D416" s="24"/>
      <c r="E416" s="24"/>
      <c r="F416" s="24"/>
      <c r="G416" s="25"/>
      <c r="H416" s="24"/>
      <c r="I416" s="25"/>
      <c r="J416" s="24" t="s">
        <v>15</v>
      </c>
      <c r="K416" s="282"/>
    </row>
    <row r="417" spans="2:11" ht="15" x14ac:dyDescent="0.25">
      <c r="B417" s="16">
        <v>413</v>
      </c>
      <c r="D417" s="24"/>
      <c r="E417" s="24"/>
      <c r="F417" s="24"/>
      <c r="G417" s="25"/>
      <c r="H417" s="24"/>
      <c r="I417" s="25"/>
      <c r="J417" s="24" t="s">
        <v>15</v>
      </c>
      <c r="K417" s="282"/>
    </row>
    <row r="418" spans="2:11" ht="15" x14ac:dyDescent="0.25">
      <c r="B418" s="17">
        <v>414</v>
      </c>
      <c r="D418" s="26"/>
      <c r="E418" s="26"/>
      <c r="F418" s="26"/>
      <c r="G418" s="25"/>
      <c r="H418" s="26"/>
      <c r="I418" s="25"/>
      <c r="J418" s="26" t="s">
        <v>15</v>
      </c>
      <c r="K418" s="282"/>
    </row>
    <row r="419" spans="2:11" ht="15" x14ac:dyDescent="0.25">
      <c r="B419" s="16">
        <v>415</v>
      </c>
      <c r="D419" s="24"/>
      <c r="E419" s="24"/>
      <c r="F419" s="24"/>
      <c r="G419" s="25"/>
      <c r="H419" s="24"/>
      <c r="I419" s="25"/>
      <c r="J419" s="24" t="s">
        <v>15</v>
      </c>
      <c r="K419" s="282"/>
    </row>
    <row r="420" spans="2:11" ht="15" x14ac:dyDescent="0.25">
      <c r="B420" s="16">
        <v>416</v>
      </c>
      <c r="D420" s="24"/>
      <c r="E420" s="24"/>
      <c r="F420" s="24"/>
      <c r="G420" s="25"/>
      <c r="H420" s="24"/>
      <c r="I420" s="25"/>
      <c r="J420" s="24" t="s">
        <v>15</v>
      </c>
      <c r="K420" s="282"/>
    </row>
    <row r="421" spans="2:11" ht="15" x14ac:dyDescent="0.25">
      <c r="B421" s="17">
        <v>417</v>
      </c>
      <c r="D421" s="26"/>
      <c r="E421" s="26"/>
      <c r="F421" s="26"/>
      <c r="G421" s="25"/>
      <c r="H421" s="26"/>
      <c r="I421" s="25"/>
      <c r="J421" s="26" t="s">
        <v>15</v>
      </c>
      <c r="K421" s="282"/>
    </row>
    <row r="422" spans="2:11" ht="15" x14ac:dyDescent="0.25">
      <c r="B422" s="16">
        <v>418</v>
      </c>
      <c r="D422" s="24"/>
      <c r="E422" s="24"/>
      <c r="F422" s="24"/>
      <c r="G422" s="25"/>
      <c r="H422" s="24"/>
      <c r="I422" s="25"/>
      <c r="J422" s="24" t="s">
        <v>15</v>
      </c>
      <c r="K422" s="282"/>
    </row>
    <row r="423" spans="2:11" ht="15" x14ac:dyDescent="0.25">
      <c r="B423" s="16">
        <v>419</v>
      </c>
      <c r="D423" s="24"/>
      <c r="E423" s="24"/>
      <c r="F423" s="24"/>
      <c r="G423" s="25"/>
      <c r="H423" s="24"/>
      <c r="I423" s="25"/>
      <c r="J423" s="24" t="s">
        <v>15</v>
      </c>
      <c r="K423" s="282"/>
    </row>
    <row r="424" spans="2:11" ht="15" x14ac:dyDescent="0.25">
      <c r="B424" s="17">
        <v>420</v>
      </c>
      <c r="D424" s="26"/>
      <c r="E424" s="26"/>
      <c r="F424" s="26"/>
      <c r="G424" s="25"/>
      <c r="H424" s="26"/>
      <c r="I424" s="25"/>
      <c r="J424" s="26" t="s">
        <v>15</v>
      </c>
      <c r="K424" s="282"/>
    </row>
    <row r="425" spans="2:11" ht="15" x14ac:dyDescent="0.25">
      <c r="B425" s="16">
        <v>421</v>
      </c>
      <c r="D425" s="24"/>
      <c r="E425" s="24"/>
      <c r="F425" s="24"/>
      <c r="G425" s="25"/>
      <c r="H425" s="24"/>
      <c r="I425" s="25"/>
      <c r="J425" s="24" t="s">
        <v>15</v>
      </c>
      <c r="K425" s="282"/>
    </row>
    <row r="426" spans="2:11" ht="15" x14ac:dyDescent="0.25">
      <c r="B426" s="16">
        <v>422</v>
      </c>
      <c r="D426" s="24"/>
      <c r="E426" s="24"/>
      <c r="F426" s="24"/>
      <c r="G426" s="25"/>
      <c r="H426" s="24"/>
      <c r="I426" s="25"/>
      <c r="J426" s="24" t="s">
        <v>15</v>
      </c>
      <c r="K426" s="282"/>
    </row>
    <row r="427" spans="2:11" ht="15" x14ac:dyDescent="0.25">
      <c r="B427" s="17">
        <v>423</v>
      </c>
      <c r="D427" s="26"/>
      <c r="E427" s="26"/>
      <c r="F427" s="26"/>
      <c r="G427" s="25"/>
      <c r="H427" s="26"/>
      <c r="I427" s="25"/>
      <c r="J427" s="26" t="s">
        <v>15</v>
      </c>
      <c r="K427" s="282"/>
    </row>
    <row r="428" spans="2:11" ht="15" x14ac:dyDescent="0.25">
      <c r="B428" s="16">
        <v>424</v>
      </c>
      <c r="D428" s="24"/>
      <c r="E428" s="24"/>
      <c r="F428" s="24"/>
      <c r="G428" s="25"/>
      <c r="H428" s="24"/>
      <c r="I428" s="25"/>
      <c r="J428" s="24" t="s">
        <v>15</v>
      </c>
      <c r="K428" s="282"/>
    </row>
    <row r="429" spans="2:11" ht="15" x14ac:dyDescent="0.25">
      <c r="B429" s="16">
        <v>425</v>
      </c>
      <c r="D429" s="24"/>
      <c r="E429" s="24"/>
      <c r="F429" s="24"/>
      <c r="G429" s="25"/>
      <c r="H429" s="24"/>
      <c r="I429" s="25"/>
      <c r="J429" s="24" t="s">
        <v>15</v>
      </c>
      <c r="K429" s="282"/>
    </row>
    <row r="430" spans="2:11" ht="15" x14ac:dyDescent="0.25">
      <c r="B430" s="17">
        <v>426</v>
      </c>
      <c r="D430" s="26"/>
      <c r="E430" s="26"/>
      <c r="F430" s="26"/>
      <c r="G430" s="25"/>
      <c r="H430" s="26"/>
      <c r="I430" s="25"/>
      <c r="J430" s="26" t="s">
        <v>15</v>
      </c>
      <c r="K430" s="282"/>
    </row>
    <row r="431" spans="2:11" ht="15" x14ac:dyDescent="0.25">
      <c r="B431" s="16">
        <v>427</v>
      </c>
      <c r="D431" s="24"/>
      <c r="E431" s="24"/>
      <c r="F431" s="24"/>
      <c r="G431" s="25"/>
      <c r="H431" s="24"/>
      <c r="I431" s="25"/>
      <c r="J431" s="24" t="s">
        <v>15</v>
      </c>
      <c r="K431" s="282"/>
    </row>
    <row r="432" spans="2:11" ht="15" x14ac:dyDescent="0.25">
      <c r="B432" s="16">
        <v>428</v>
      </c>
      <c r="D432" s="24"/>
      <c r="E432" s="24"/>
      <c r="F432" s="24"/>
      <c r="G432" s="25"/>
      <c r="H432" s="24"/>
      <c r="I432" s="25"/>
      <c r="J432" s="24" t="s">
        <v>15</v>
      </c>
      <c r="K432" s="282"/>
    </row>
    <row r="433" spans="2:11" ht="15" x14ac:dyDescent="0.25">
      <c r="B433" s="17">
        <v>429</v>
      </c>
      <c r="D433" s="26"/>
      <c r="E433" s="26"/>
      <c r="F433" s="26"/>
      <c r="G433" s="25"/>
      <c r="H433" s="26"/>
      <c r="I433" s="25"/>
      <c r="J433" s="26" t="s">
        <v>15</v>
      </c>
      <c r="K433" s="282"/>
    </row>
    <row r="434" spans="2:11" ht="15" x14ac:dyDescent="0.25">
      <c r="B434" s="16">
        <v>430</v>
      </c>
      <c r="D434" s="24"/>
      <c r="E434" s="24"/>
      <c r="F434" s="24"/>
      <c r="G434" s="25"/>
      <c r="H434" s="24"/>
      <c r="I434" s="25"/>
      <c r="J434" s="24" t="s">
        <v>15</v>
      </c>
      <c r="K434" s="282"/>
    </row>
    <row r="435" spans="2:11" ht="15" x14ac:dyDescent="0.25">
      <c r="B435" s="16">
        <v>431</v>
      </c>
      <c r="D435" s="24"/>
      <c r="E435" s="24"/>
      <c r="F435" s="24"/>
      <c r="G435" s="25"/>
      <c r="H435" s="24"/>
      <c r="I435" s="25"/>
      <c r="J435" s="24" t="s">
        <v>15</v>
      </c>
      <c r="K435" s="282"/>
    </row>
    <row r="436" spans="2:11" ht="15" x14ac:dyDescent="0.25">
      <c r="B436" s="17">
        <v>432</v>
      </c>
      <c r="D436" s="26"/>
      <c r="E436" s="26"/>
      <c r="F436" s="26"/>
      <c r="G436" s="25"/>
      <c r="H436" s="26"/>
      <c r="I436" s="25"/>
      <c r="J436" s="26" t="s">
        <v>15</v>
      </c>
      <c r="K436" s="282"/>
    </row>
    <row r="437" spans="2:11" ht="15" x14ac:dyDescent="0.25">
      <c r="B437" s="16">
        <v>433</v>
      </c>
      <c r="D437" s="24"/>
      <c r="E437" s="24"/>
      <c r="F437" s="24"/>
      <c r="G437" s="25"/>
      <c r="H437" s="24"/>
      <c r="I437" s="25"/>
      <c r="J437" s="24" t="s">
        <v>15</v>
      </c>
      <c r="K437" s="282"/>
    </row>
    <row r="438" spans="2:11" ht="15" x14ac:dyDescent="0.25">
      <c r="B438" s="16">
        <v>434</v>
      </c>
      <c r="D438" s="24"/>
      <c r="E438" s="24"/>
      <c r="F438" s="24"/>
      <c r="G438" s="25"/>
      <c r="H438" s="24"/>
      <c r="I438" s="25"/>
      <c r="J438" s="24" t="s">
        <v>15</v>
      </c>
      <c r="K438" s="282"/>
    </row>
    <row r="439" spans="2:11" ht="15" x14ac:dyDescent="0.25">
      <c r="B439" s="17">
        <v>435</v>
      </c>
      <c r="D439" s="26"/>
      <c r="E439" s="26"/>
      <c r="F439" s="26"/>
      <c r="G439" s="25"/>
      <c r="H439" s="26"/>
      <c r="I439" s="25"/>
      <c r="J439" s="26" t="s">
        <v>15</v>
      </c>
      <c r="K439" s="282"/>
    </row>
    <row r="440" spans="2:11" ht="15" x14ac:dyDescent="0.25">
      <c r="B440" s="16">
        <v>436</v>
      </c>
      <c r="D440" s="24"/>
      <c r="E440" s="24"/>
      <c r="F440" s="24"/>
      <c r="G440" s="25"/>
      <c r="H440" s="24"/>
      <c r="I440" s="25"/>
      <c r="J440" s="24" t="s">
        <v>15</v>
      </c>
      <c r="K440" s="282"/>
    </row>
    <row r="441" spans="2:11" ht="15" x14ac:dyDescent="0.25">
      <c r="B441" s="16">
        <v>437</v>
      </c>
      <c r="D441" s="24"/>
      <c r="E441" s="24"/>
      <c r="F441" s="24"/>
      <c r="G441" s="25"/>
      <c r="H441" s="24"/>
      <c r="I441" s="25"/>
      <c r="J441" s="24" t="s">
        <v>15</v>
      </c>
      <c r="K441" s="282"/>
    </row>
    <row r="442" spans="2:11" ht="15" x14ac:dyDescent="0.25">
      <c r="B442" s="17">
        <v>438</v>
      </c>
      <c r="D442" s="26"/>
      <c r="E442" s="26"/>
      <c r="F442" s="26"/>
      <c r="G442" s="25"/>
      <c r="H442" s="26"/>
      <c r="I442" s="25"/>
      <c r="J442" s="26" t="s">
        <v>15</v>
      </c>
      <c r="K442" s="282"/>
    </row>
    <row r="443" spans="2:11" ht="15" x14ac:dyDescent="0.25">
      <c r="B443" s="16">
        <v>439</v>
      </c>
      <c r="D443" s="24"/>
      <c r="E443" s="24"/>
      <c r="F443" s="24"/>
      <c r="G443" s="25"/>
      <c r="H443" s="24"/>
      <c r="I443" s="25"/>
      <c r="J443" s="24" t="s">
        <v>15</v>
      </c>
      <c r="K443" s="282"/>
    </row>
    <row r="444" spans="2:11" ht="15" x14ac:dyDescent="0.25">
      <c r="B444" s="16">
        <v>440</v>
      </c>
      <c r="D444" s="24"/>
      <c r="E444" s="24"/>
      <c r="F444" s="24"/>
      <c r="G444" s="25"/>
      <c r="H444" s="24"/>
      <c r="I444" s="25"/>
      <c r="J444" s="24" t="s">
        <v>15</v>
      </c>
      <c r="K444" s="282"/>
    </row>
    <row r="445" spans="2:11" ht="15" x14ac:dyDescent="0.25">
      <c r="B445" s="17">
        <v>441</v>
      </c>
      <c r="D445" s="26"/>
      <c r="E445" s="26"/>
      <c r="F445" s="26"/>
      <c r="G445" s="25"/>
      <c r="H445" s="26"/>
      <c r="I445" s="25"/>
      <c r="J445" s="26" t="s">
        <v>15</v>
      </c>
      <c r="K445" s="282"/>
    </row>
    <row r="446" spans="2:11" ht="15" x14ac:dyDescent="0.25">
      <c r="B446" s="16">
        <v>442</v>
      </c>
      <c r="D446" s="24"/>
      <c r="E446" s="24"/>
      <c r="F446" s="24"/>
      <c r="G446" s="25"/>
      <c r="H446" s="24"/>
      <c r="I446" s="25"/>
      <c r="J446" s="24" t="s">
        <v>15</v>
      </c>
      <c r="K446" s="282"/>
    </row>
    <row r="447" spans="2:11" ht="15" x14ac:dyDescent="0.25">
      <c r="B447" s="16">
        <v>443</v>
      </c>
      <c r="D447" s="24"/>
      <c r="E447" s="24"/>
      <c r="F447" s="24"/>
      <c r="G447" s="25"/>
      <c r="H447" s="24"/>
      <c r="I447" s="25"/>
      <c r="J447" s="24" t="s">
        <v>15</v>
      </c>
      <c r="K447" s="282"/>
    </row>
    <row r="448" spans="2:11" ht="15" x14ac:dyDescent="0.25">
      <c r="B448" s="17">
        <v>444</v>
      </c>
      <c r="D448" s="26"/>
      <c r="E448" s="26"/>
      <c r="F448" s="26"/>
      <c r="G448" s="25"/>
      <c r="H448" s="26"/>
      <c r="I448" s="25"/>
      <c r="J448" s="26" t="s">
        <v>15</v>
      </c>
      <c r="K448" s="282"/>
    </row>
    <row r="449" spans="2:11" ht="15" x14ac:dyDescent="0.25">
      <c r="B449" s="16">
        <v>445</v>
      </c>
      <c r="D449" s="24"/>
      <c r="E449" s="24"/>
      <c r="F449" s="24"/>
      <c r="G449" s="25"/>
      <c r="H449" s="24"/>
      <c r="I449" s="25"/>
      <c r="J449" s="24" t="s">
        <v>15</v>
      </c>
      <c r="K449" s="282"/>
    </row>
    <row r="450" spans="2:11" ht="15" x14ac:dyDescent="0.25">
      <c r="B450" s="16">
        <v>446</v>
      </c>
      <c r="D450" s="24"/>
      <c r="E450" s="24"/>
      <c r="F450" s="24"/>
      <c r="G450" s="25"/>
      <c r="H450" s="24"/>
      <c r="I450" s="25"/>
      <c r="J450" s="24" t="s">
        <v>15</v>
      </c>
      <c r="K450" s="282"/>
    </row>
    <row r="451" spans="2:11" ht="15" x14ac:dyDescent="0.25">
      <c r="B451" s="17">
        <v>447</v>
      </c>
      <c r="D451" s="26"/>
      <c r="E451" s="26"/>
      <c r="F451" s="26"/>
      <c r="G451" s="25"/>
      <c r="H451" s="26"/>
      <c r="I451" s="25"/>
      <c r="J451" s="26" t="s">
        <v>15</v>
      </c>
      <c r="K451" s="282"/>
    </row>
    <row r="452" spans="2:11" ht="15" x14ac:dyDescent="0.25">
      <c r="B452" s="16">
        <v>448</v>
      </c>
      <c r="D452" s="24"/>
      <c r="E452" s="24"/>
      <c r="F452" s="24"/>
      <c r="G452" s="25"/>
      <c r="H452" s="24"/>
      <c r="I452" s="25"/>
      <c r="J452" s="24" t="s">
        <v>15</v>
      </c>
      <c r="K452" s="282"/>
    </row>
    <row r="453" spans="2:11" ht="15" x14ac:dyDescent="0.25">
      <c r="B453" s="16">
        <v>449</v>
      </c>
      <c r="D453" s="24"/>
      <c r="E453" s="24"/>
      <c r="F453" s="24"/>
      <c r="G453" s="25"/>
      <c r="H453" s="24"/>
      <c r="I453" s="25"/>
      <c r="J453" s="24" t="s">
        <v>15</v>
      </c>
      <c r="K453" s="282"/>
    </row>
    <row r="454" spans="2:11" ht="15" x14ac:dyDescent="0.25">
      <c r="B454" s="17">
        <v>450</v>
      </c>
      <c r="D454" s="26"/>
      <c r="E454" s="26"/>
      <c r="F454" s="26"/>
      <c r="G454" s="25"/>
      <c r="H454" s="26"/>
      <c r="I454" s="25"/>
      <c r="J454" s="26" t="s">
        <v>15</v>
      </c>
      <c r="K454" s="282"/>
    </row>
    <row r="455" spans="2:11" ht="15" x14ac:dyDescent="0.25">
      <c r="B455" s="16">
        <v>451</v>
      </c>
      <c r="D455" s="24"/>
      <c r="E455" s="24"/>
      <c r="F455" s="24"/>
      <c r="G455" s="25"/>
      <c r="H455" s="24"/>
      <c r="I455" s="25"/>
      <c r="J455" s="24" t="s">
        <v>15</v>
      </c>
      <c r="K455" s="282"/>
    </row>
    <row r="456" spans="2:11" ht="15" x14ac:dyDescent="0.25">
      <c r="B456" s="16">
        <v>452</v>
      </c>
      <c r="D456" s="24"/>
      <c r="E456" s="24"/>
      <c r="F456" s="24"/>
      <c r="G456" s="25"/>
      <c r="H456" s="24"/>
      <c r="I456" s="25"/>
      <c r="J456" s="24" t="s">
        <v>15</v>
      </c>
      <c r="K456" s="282"/>
    </row>
    <row r="457" spans="2:11" ht="15" x14ac:dyDescent="0.25">
      <c r="B457" s="17">
        <v>453</v>
      </c>
      <c r="D457" s="26"/>
      <c r="E457" s="26"/>
      <c r="F457" s="26"/>
      <c r="G457" s="25"/>
      <c r="H457" s="26"/>
      <c r="I457" s="25"/>
      <c r="J457" s="26" t="s">
        <v>15</v>
      </c>
      <c r="K457" s="282"/>
    </row>
    <row r="458" spans="2:11" ht="15" x14ac:dyDescent="0.25">
      <c r="B458" s="16">
        <v>454</v>
      </c>
      <c r="D458" s="24"/>
      <c r="E458" s="24"/>
      <c r="F458" s="24"/>
      <c r="G458" s="25"/>
      <c r="H458" s="24"/>
      <c r="I458" s="25"/>
      <c r="J458" s="24" t="s">
        <v>15</v>
      </c>
      <c r="K458" s="282"/>
    </row>
    <row r="459" spans="2:11" ht="15" x14ac:dyDescent="0.25">
      <c r="B459" s="16">
        <v>455</v>
      </c>
      <c r="D459" s="24"/>
      <c r="E459" s="24"/>
      <c r="F459" s="24"/>
      <c r="G459" s="25"/>
      <c r="H459" s="24"/>
      <c r="I459" s="25"/>
      <c r="J459" s="24" t="s">
        <v>15</v>
      </c>
      <c r="K459" s="282"/>
    </row>
    <row r="460" spans="2:11" ht="15" x14ac:dyDescent="0.25">
      <c r="B460" s="17">
        <v>456</v>
      </c>
      <c r="D460" s="26"/>
      <c r="E460" s="26"/>
      <c r="F460" s="26"/>
      <c r="G460" s="25"/>
      <c r="H460" s="26"/>
      <c r="I460" s="25"/>
      <c r="J460" s="26" t="s">
        <v>15</v>
      </c>
      <c r="K460" s="282"/>
    </row>
    <row r="461" spans="2:11" ht="15" x14ac:dyDescent="0.25">
      <c r="B461" s="16">
        <v>457</v>
      </c>
      <c r="D461" s="24"/>
      <c r="E461" s="24"/>
      <c r="F461" s="24"/>
      <c r="G461" s="25"/>
      <c r="H461" s="24"/>
      <c r="I461" s="25"/>
      <c r="J461" s="24" t="s">
        <v>15</v>
      </c>
      <c r="K461" s="282"/>
    </row>
    <row r="462" spans="2:11" ht="15" x14ac:dyDescent="0.25">
      <c r="B462" s="16">
        <v>458</v>
      </c>
      <c r="D462" s="24"/>
      <c r="E462" s="24"/>
      <c r="F462" s="24"/>
      <c r="G462" s="25"/>
      <c r="H462" s="24"/>
      <c r="I462" s="25"/>
      <c r="J462" s="24" t="s">
        <v>15</v>
      </c>
      <c r="K462" s="282"/>
    </row>
    <row r="463" spans="2:11" ht="15" x14ac:dyDescent="0.25">
      <c r="B463" s="17">
        <v>459</v>
      </c>
      <c r="D463" s="26"/>
      <c r="E463" s="26"/>
      <c r="F463" s="26"/>
      <c r="G463" s="25"/>
      <c r="H463" s="26"/>
      <c r="I463" s="25"/>
      <c r="J463" s="26" t="s">
        <v>15</v>
      </c>
      <c r="K463" s="282"/>
    </row>
    <row r="464" spans="2:11" ht="15" x14ac:dyDescent="0.25">
      <c r="B464" s="16">
        <v>460</v>
      </c>
      <c r="D464" s="24"/>
      <c r="E464" s="24"/>
      <c r="F464" s="24"/>
      <c r="G464" s="25"/>
      <c r="H464" s="24"/>
      <c r="I464" s="25"/>
      <c r="J464" s="24" t="s">
        <v>15</v>
      </c>
      <c r="K464" s="282"/>
    </row>
    <row r="465" spans="2:11" ht="15" x14ac:dyDescent="0.25">
      <c r="B465" s="16">
        <v>461</v>
      </c>
      <c r="D465" s="24"/>
      <c r="E465" s="24"/>
      <c r="F465" s="24"/>
      <c r="G465" s="25"/>
      <c r="H465" s="24"/>
      <c r="I465" s="25"/>
      <c r="J465" s="24" t="s">
        <v>15</v>
      </c>
      <c r="K465" s="282"/>
    </row>
    <row r="466" spans="2:11" ht="15" x14ac:dyDescent="0.25">
      <c r="B466" s="17">
        <v>462</v>
      </c>
      <c r="D466" s="26"/>
      <c r="E466" s="26"/>
      <c r="F466" s="26"/>
      <c r="G466" s="25"/>
      <c r="H466" s="26"/>
      <c r="I466" s="25"/>
      <c r="J466" s="26" t="s">
        <v>15</v>
      </c>
      <c r="K466" s="282"/>
    </row>
    <row r="467" spans="2:11" ht="15" x14ac:dyDescent="0.25">
      <c r="B467" s="16">
        <v>463</v>
      </c>
      <c r="D467" s="24"/>
      <c r="E467" s="24"/>
      <c r="F467" s="24"/>
      <c r="G467" s="25"/>
      <c r="H467" s="24"/>
      <c r="I467" s="25"/>
      <c r="J467" s="24" t="s">
        <v>15</v>
      </c>
      <c r="K467" s="282"/>
    </row>
    <row r="468" spans="2:11" ht="15" x14ac:dyDescent="0.25">
      <c r="B468" s="16">
        <v>464</v>
      </c>
      <c r="D468" s="24"/>
      <c r="E468" s="24"/>
      <c r="F468" s="24"/>
      <c r="G468" s="25"/>
      <c r="H468" s="24"/>
      <c r="I468" s="25"/>
      <c r="J468" s="24" t="s">
        <v>15</v>
      </c>
      <c r="K468" s="282"/>
    </row>
    <row r="469" spans="2:11" ht="15" x14ac:dyDescent="0.25">
      <c r="B469" s="17">
        <v>465</v>
      </c>
      <c r="D469" s="26"/>
      <c r="E469" s="26"/>
      <c r="F469" s="26"/>
      <c r="G469" s="25"/>
      <c r="H469" s="26"/>
      <c r="I469" s="25"/>
      <c r="J469" s="26" t="s">
        <v>15</v>
      </c>
      <c r="K469" s="282"/>
    </row>
    <row r="470" spans="2:11" ht="15" x14ac:dyDescent="0.25">
      <c r="B470" s="16">
        <v>466</v>
      </c>
      <c r="D470" s="24"/>
      <c r="E470" s="24"/>
      <c r="F470" s="24"/>
      <c r="G470" s="25"/>
      <c r="H470" s="24"/>
      <c r="I470" s="25"/>
      <c r="J470" s="24" t="s">
        <v>15</v>
      </c>
      <c r="K470" s="282"/>
    </row>
    <row r="471" spans="2:11" ht="15" x14ac:dyDescent="0.25">
      <c r="B471" s="16">
        <v>467</v>
      </c>
      <c r="D471" s="24"/>
      <c r="E471" s="24"/>
      <c r="F471" s="24"/>
      <c r="G471" s="25"/>
      <c r="H471" s="24"/>
      <c r="I471" s="25"/>
      <c r="J471" s="24" t="s">
        <v>15</v>
      </c>
      <c r="K471" s="282"/>
    </row>
    <row r="472" spans="2:11" ht="15" x14ac:dyDescent="0.25">
      <c r="B472" s="17">
        <v>468</v>
      </c>
      <c r="D472" s="26"/>
      <c r="E472" s="26"/>
      <c r="F472" s="26"/>
      <c r="G472" s="25"/>
      <c r="H472" s="26"/>
      <c r="I472" s="25"/>
      <c r="J472" s="26" t="s">
        <v>15</v>
      </c>
      <c r="K472" s="282"/>
    </row>
    <row r="473" spans="2:11" ht="15" x14ac:dyDescent="0.25">
      <c r="B473" s="16">
        <v>469</v>
      </c>
      <c r="D473" s="24"/>
      <c r="E473" s="24"/>
      <c r="F473" s="24"/>
      <c r="G473" s="25"/>
      <c r="H473" s="24"/>
      <c r="I473" s="25"/>
      <c r="J473" s="24" t="s">
        <v>15</v>
      </c>
      <c r="K473" s="282"/>
    </row>
    <row r="474" spans="2:11" ht="15" x14ac:dyDescent="0.25">
      <c r="B474" s="16">
        <v>470</v>
      </c>
      <c r="D474" s="24"/>
      <c r="E474" s="24"/>
      <c r="F474" s="24"/>
      <c r="G474" s="25"/>
      <c r="H474" s="24"/>
      <c r="I474" s="25"/>
      <c r="J474" s="24" t="s">
        <v>15</v>
      </c>
      <c r="K474" s="282"/>
    </row>
    <row r="475" spans="2:11" ht="15" x14ac:dyDescent="0.25">
      <c r="B475" s="17">
        <v>471</v>
      </c>
      <c r="D475" s="26"/>
      <c r="E475" s="26"/>
      <c r="F475" s="26"/>
      <c r="G475" s="25"/>
      <c r="H475" s="26"/>
      <c r="I475" s="25"/>
      <c r="J475" s="26" t="s">
        <v>15</v>
      </c>
      <c r="K475" s="282"/>
    </row>
    <row r="476" spans="2:11" ht="15" x14ac:dyDescent="0.25">
      <c r="B476" s="16">
        <v>472</v>
      </c>
      <c r="D476" s="24"/>
      <c r="E476" s="24"/>
      <c r="F476" s="24"/>
      <c r="G476" s="25"/>
      <c r="H476" s="24"/>
      <c r="I476" s="25"/>
      <c r="J476" s="24" t="s">
        <v>15</v>
      </c>
      <c r="K476" s="282"/>
    </row>
    <row r="477" spans="2:11" ht="15" x14ac:dyDescent="0.25">
      <c r="B477" s="16">
        <v>473</v>
      </c>
      <c r="D477" s="24"/>
      <c r="E477" s="24"/>
      <c r="F477" s="24"/>
      <c r="G477" s="25"/>
      <c r="H477" s="24"/>
      <c r="I477" s="25"/>
      <c r="J477" s="24" t="s">
        <v>15</v>
      </c>
      <c r="K477" s="282"/>
    </row>
    <row r="478" spans="2:11" ht="15" x14ac:dyDescent="0.25">
      <c r="B478" s="17">
        <v>474</v>
      </c>
      <c r="D478" s="26"/>
      <c r="E478" s="26"/>
      <c r="F478" s="26"/>
      <c r="G478" s="25"/>
      <c r="H478" s="26"/>
      <c r="I478" s="25"/>
      <c r="J478" s="26" t="s">
        <v>15</v>
      </c>
      <c r="K478" s="282"/>
    </row>
    <row r="479" spans="2:11" ht="15" x14ac:dyDescent="0.25">
      <c r="B479" s="16">
        <v>475</v>
      </c>
      <c r="D479" s="24"/>
      <c r="E479" s="24"/>
      <c r="F479" s="24"/>
      <c r="G479" s="25"/>
      <c r="H479" s="24"/>
      <c r="I479" s="25"/>
      <c r="J479" s="24" t="s">
        <v>15</v>
      </c>
      <c r="K479" s="282"/>
    </row>
    <row r="480" spans="2:11" ht="15" x14ac:dyDescent="0.25">
      <c r="B480" s="16">
        <v>476</v>
      </c>
      <c r="D480" s="24"/>
      <c r="E480" s="24"/>
      <c r="F480" s="24"/>
      <c r="G480" s="25"/>
      <c r="H480" s="24"/>
      <c r="I480" s="25"/>
      <c r="J480" s="24" t="s">
        <v>15</v>
      </c>
      <c r="K480" s="282"/>
    </row>
    <row r="481" spans="2:11" ht="15" x14ac:dyDescent="0.25">
      <c r="B481" s="17">
        <v>477</v>
      </c>
      <c r="D481" s="26"/>
      <c r="E481" s="26"/>
      <c r="F481" s="26"/>
      <c r="G481" s="25"/>
      <c r="H481" s="26"/>
      <c r="I481" s="25"/>
      <c r="J481" s="26" t="s">
        <v>15</v>
      </c>
      <c r="K481" s="282"/>
    </row>
    <row r="482" spans="2:11" ht="15" x14ac:dyDescent="0.25">
      <c r="B482" s="16">
        <v>478</v>
      </c>
      <c r="D482" s="24"/>
      <c r="E482" s="24"/>
      <c r="F482" s="24"/>
      <c r="G482" s="25"/>
      <c r="H482" s="24"/>
      <c r="I482" s="25"/>
      <c r="J482" s="24" t="s">
        <v>15</v>
      </c>
      <c r="K482" s="282"/>
    </row>
    <row r="483" spans="2:11" ht="15" x14ac:dyDescent="0.25">
      <c r="B483" s="16">
        <v>479</v>
      </c>
      <c r="D483" s="24"/>
      <c r="E483" s="24"/>
      <c r="F483" s="24"/>
      <c r="G483" s="25"/>
      <c r="H483" s="24"/>
      <c r="I483" s="25"/>
      <c r="J483" s="24" t="s">
        <v>15</v>
      </c>
      <c r="K483" s="282"/>
    </row>
    <row r="484" spans="2:11" ht="15" x14ac:dyDescent="0.25">
      <c r="B484" s="17">
        <v>480</v>
      </c>
      <c r="D484" s="26"/>
      <c r="E484" s="26"/>
      <c r="F484" s="26"/>
      <c r="G484" s="25"/>
      <c r="H484" s="26"/>
      <c r="I484" s="25"/>
      <c r="J484" s="26" t="s">
        <v>15</v>
      </c>
      <c r="K484" s="282"/>
    </row>
    <row r="485" spans="2:11" ht="15" x14ac:dyDescent="0.25">
      <c r="B485" s="16">
        <v>481</v>
      </c>
      <c r="D485" s="24"/>
      <c r="E485" s="24"/>
      <c r="F485" s="24"/>
      <c r="G485" s="25"/>
      <c r="H485" s="24"/>
      <c r="I485" s="25"/>
      <c r="J485" s="24" t="s">
        <v>15</v>
      </c>
      <c r="K485" s="282"/>
    </row>
    <row r="486" spans="2:11" ht="15" x14ac:dyDescent="0.25">
      <c r="B486" s="16">
        <v>482</v>
      </c>
      <c r="D486" s="24"/>
      <c r="E486" s="24"/>
      <c r="F486" s="24"/>
      <c r="G486" s="25"/>
      <c r="H486" s="24"/>
      <c r="I486" s="25"/>
      <c r="J486" s="24" t="s">
        <v>15</v>
      </c>
      <c r="K486" s="282"/>
    </row>
    <row r="487" spans="2:11" ht="15" x14ac:dyDescent="0.25">
      <c r="B487" s="17">
        <v>483</v>
      </c>
      <c r="D487" s="26"/>
      <c r="E487" s="26"/>
      <c r="F487" s="26"/>
      <c r="G487" s="25"/>
      <c r="H487" s="26"/>
      <c r="I487" s="25"/>
      <c r="J487" s="26" t="s">
        <v>15</v>
      </c>
      <c r="K487" s="282"/>
    </row>
    <row r="488" spans="2:11" ht="15" x14ac:dyDescent="0.25">
      <c r="B488" s="16">
        <v>484</v>
      </c>
      <c r="D488" s="24"/>
      <c r="E488" s="24"/>
      <c r="F488" s="24"/>
      <c r="G488" s="25"/>
      <c r="H488" s="24"/>
      <c r="I488" s="25"/>
      <c r="J488" s="24" t="s">
        <v>15</v>
      </c>
      <c r="K488" s="282"/>
    </row>
    <row r="489" spans="2:11" ht="15" x14ac:dyDescent="0.25">
      <c r="B489" s="16">
        <v>485</v>
      </c>
      <c r="D489" s="24"/>
      <c r="E489" s="24"/>
      <c r="F489" s="24"/>
      <c r="G489" s="25"/>
      <c r="H489" s="24"/>
      <c r="I489" s="25"/>
      <c r="J489" s="24" t="s">
        <v>15</v>
      </c>
      <c r="K489" s="282"/>
    </row>
    <row r="490" spans="2:11" ht="15" x14ac:dyDescent="0.25">
      <c r="B490" s="17">
        <v>486</v>
      </c>
      <c r="D490" s="26"/>
      <c r="E490" s="26"/>
      <c r="F490" s="26"/>
      <c r="G490" s="25"/>
      <c r="H490" s="26"/>
      <c r="I490" s="25"/>
      <c r="J490" s="26" t="s">
        <v>15</v>
      </c>
      <c r="K490" s="282"/>
    </row>
    <row r="491" spans="2:11" ht="15" x14ac:dyDescent="0.25">
      <c r="B491" s="16">
        <v>487</v>
      </c>
      <c r="D491" s="24"/>
      <c r="E491" s="24"/>
      <c r="F491" s="24"/>
      <c r="G491" s="25"/>
      <c r="H491" s="24"/>
      <c r="I491" s="25"/>
      <c r="J491" s="24" t="s">
        <v>15</v>
      </c>
      <c r="K491" s="282"/>
    </row>
    <row r="492" spans="2:11" ht="15" x14ac:dyDescent="0.25">
      <c r="B492" s="16">
        <v>488</v>
      </c>
      <c r="D492" s="24"/>
      <c r="E492" s="24"/>
      <c r="F492" s="24"/>
      <c r="G492" s="25"/>
      <c r="H492" s="24"/>
      <c r="I492" s="25"/>
      <c r="J492" s="24" t="s">
        <v>15</v>
      </c>
      <c r="K492" s="282"/>
    </row>
    <row r="493" spans="2:11" ht="15" x14ac:dyDescent="0.25">
      <c r="B493" s="17">
        <v>489</v>
      </c>
      <c r="D493" s="26"/>
      <c r="E493" s="26"/>
      <c r="F493" s="26"/>
      <c r="G493" s="25"/>
      <c r="H493" s="26"/>
      <c r="I493" s="25"/>
      <c r="J493" s="26" t="s">
        <v>15</v>
      </c>
      <c r="K493" s="282"/>
    </row>
    <row r="494" spans="2:11" ht="15" x14ac:dyDescent="0.25">
      <c r="B494" s="16">
        <v>490</v>
      </c>
      <c r="D494" s="24"/>
      <c r="E494" s="24"/>
      <c r="F494" s="24"/>
      <c r="G494" s="25"/>
      <c r="H494" s="24"/>
      <c r="I494" s="25"/>
      <c r="J494" s="24" t="s">
        <v>15</v>
      </c>
      <c r="K494" s="282"/>
    </row>
    <row r="495" spans="2:11" ht="15" x14ac:dyDescent="0.25">
      <c r="B495" s="16">
        <v>491</v>
      </c>
      <c r="D495" s="24"/>
      <c r="E495" s="24"/>
      <c r="F495" s="24"/>
      <c r="G495" s="25"/>
      <c r="H495" s="24"/>
      <c r="I495" s="25"/>
      <c r="J495" s="24" t="s">
        <v>15</v>
      </c>
      <c r="K495" s="282"/>
    </row>
    <row r="496" spans="2:11" ht="15" x14ac:dyDescent="0.25">
      <c r="B496" s="17">
        <v>492</v>
      </c>
      <c r="D496" s="26"/>
      <c r="E496" s="26"/>
      <c r="F496" s="26"/>
      <c r="G496" s="25"/>
      <c r="H496" s="26"/>
      <c r="I496" s="25"/>
      <c r="J496" s="26" t="s">
        <v>15</v>
      </c>
      <c r="K496" s="282"/>
    </row>
    <row r="497" spans="2:11" ht="15" x14ac:dyDescent="0.25">
      <c r="B497" s="16">
        <v>493</v>
      </c>
      <c r="D497" s="24"/>
      <c r="E497" s="24"/>
      <c r="F497" s="24"/>
      <c r="G497" s="25"/>
      <c r="H497" s="24"/>
      <c r="I497" s="25"/>
      <c r="J497" s="24" t="s">
        <v>15</v>
      </c>
      <c r="K497" s="282"/>
    </row>
    <row r="498" spans="2:11" ht="15" x14ac:dyDescent="0.25">
      <c r="B498" s="16">
        <v>494</v>
      </c>
      <c r="D498" s="24"/>
      <c r="E498" s="24"/>
      <c r="F498" s="24"/>
      <c r="G498" s="25"/>
      <c r="H498" s="24"/>
      <c r="I498" s="25"/>
      <c r="J498" s="24" t="s">
        <v>15</v>
      </c>
      <c r="K498" s="282"/>
    </row>
    <row r="499" spans="2:11" ht="15" x14ac:dyDescent="0.25">
      <c r="B499" s="17">
        <v>495</v>
      </c>
      <c r="D499" s="26"/>
      <c r="E499" s="26"/>
      <c r="F499" s="26"/>
      <c r="G499" s="25"/>
      <c r="H499" s="26"/>
      <c r="I499" s="25"/>
      <c r="J499" s="26" t="s">
        <v>15</v>
      </c>
      <c r="K499" s="282"/>
    </row>
    <row r="500" spans="2:11" ht="15" x14ac:dyDescent="0.25">
      <c r="B500" s="16">
        <v>496</v>
      </c>
      <c r="D500" s="24"/>
      <c r="E500" s="24"/>
      <c r="F500" s="24"/>
      <c r="G500" s="25"/>
      <c r="H500" s="24"/>
      <c r="I500" s="25"/>
      <c r="J500" s="24" t="s">
        <v>15</v>
      </c>
      <c r="K500" s="282"/>
    </row>
  </sheetData>
  <sheetProtection password="C4D4" sheet="1" objects="1" scenarios="1" formatCells="0" formatColumns="0" formatRows="0" selectLockedCells="1" sort="0" autoFilter="0"/>
  <autoFilter ref="E4:J500"/>
  <mergeCells count="5">
    <mergeCell ref="K3:K4"/>
    <mergeCell ref="G3:J3"/>
    <mergeCell ref="D1:J1"/>
    <mergeCell ref="D3:F3"/>
    <mergeCell ref="H2:I2"/>
  </mergeCells>
  <dataValidations count="4">
    <dataValidation type="list" allowBlank="1" showInputMessage="1" showErrorMessage="1" sqref="E5:E500">
      <formula1>TypeOfResearch</formula1>
    </dataValidation>
    <dataValidation type="list" allowBlank="1" showInputMessage="1" showErrorMessage="1" sqref="H5:H500 J5:J500">
      <formula1>D3D</formula1>
    </dataValidation>
    <dataValidation type="list" allowBlank="1" showInputMessage="1" showErrorMessage="1" sqref="F5:F500">
      <formula1>A19A</formula1>
    </dataValidation>
    <dataValidation type="list" allowBlank="1" showInputMessage="1" showErrorMessage="1" sqref="H2:I2">
      <formula1>D3A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rightToLeft="1" zoomScale="90" zoomScaleNormal="90" workbookViewId="0">
      <selection sqref="A1:XFD1048576"/>
    </sheetView>
  </sheetViews>
  <sheetFormatPr defaultColWidth="9.125" defaultRowHeight="15.75" x14ac:dyDescent="0.25"/>
  <cols>
    <col min="1" max="1" width="29.625" style="52" customWidth="1"/>
    <col min="2" max="2" width="20.625" style="52" customWidth="1"/>
    <col min="3" max="3" width="17.25" style="47" customWidth="1"/>
    <col min="4" max="4" width="18" style="40" customWidth="1"/>
    <col min="5" max="16384" width="9.125" style="47"/>
  </cols>
  <sheetData>
    <row r="2" spans="1:4" s="40" customFormat="1" ht="18" x14ac:dyDescent="0.25">
      <c r="A2" s="38"/>
      <c r="B2" s="39" t="s">
        <v>31</v>
      </c>
      <c r="C2" s="39"/>
      <c r="D2" s="39"/>
    </row>
    <row r="3" spans="1:4" s="40" customFormat="1" ht="18" x14ac:dyDescent="0.25">
      <c r="A3" s="41"/>
      <c r="B3" s="42"/>
      <c r="C3" s="42"/>
      <c r="D3" s="43" t="s">
        <v>45</v>
      </c>
    </row>
    <row r="4" spans="1:4" ht="18" x14ac:dyDescent="0.25">
      <c r="A4" s="44" t="s">
        <v>0</v>
      </c>
      <c r="B4" s="42"/>
      <c r="C4" s="45"/>
      <c r="D4" s="46" t="s">
        <v>6</v>
      </c>
    </row>
    <row r="5" spans="1:4" ht="18" x14ac:dyDescent="0.25">
      <c r="A5" s="43" t="s">
        <v>50</v>
      </c>
      <c r="B5" s="42"/>
      <c r="C5" s="45"/>
      <c r="D5" s="48" t="s">
        <v>7</v>
      </c>
    </row>
    <row r="6" spans="1:4" ht="18" x14ac:dyDescent="0.25">
      <c r="A6" s="43" t="s">
        <v>10</v>
      </c>
      <c r="B6" s="42"/>
      <c r="C6" s="45"/>
      <c r="D6" s="48" t="s">
        <v>17</v>
      </c>
    </row>
    <row r="7" spans="1:4" ht="18" x14ac:dyDescent="0.25">
      <c r="A7" s="43" t="s">
        <v>1</v>
      </c>
      <c r="B7" s="42"/>
      <c r="C7" s="45"/>
      <c r="D7" s="48" t="s">
        <v>8</v>
      </c>
    </row>
    <row r="8" spans="1:4" ht="18" x14ac:dyDescent="0.25">
      <c r="A8" s="49"/>
      <c r="B8" s="50"/>
      <c r="C8" s="45"/>
      <c r="D8" s="48" t="s">
        <v>15</v>
      </c>
    </row>
    <row r="9" spans="1:4" ht="18" x14ac:dyDescent="0.25">
      <c r="A9" s="48" t="s">
        <v>34</v>
      </c>
      <c r="B9" s="51" t="s">
        <v>26</v>
      </c>
      <c r="C9" s="45"/>
      <c r="D9" s="49"/>
    </row>
    <row r="10" spans="1:4" ht="18" x14ac:dyDescent="0.25">
      <c r="A10" s="48" t="s">
        <v>35</v>
      </c>
      <c r="B10" s="51" t="s">
        <v>27</v>
      </c>
      <c r="C10" s="45"/>
      <c r="D10" s="48" t="s">
        <v>19</v>
      </c>
    </row>
    <row r="11" spans="1:4" ht="18" x14ac:dyDescent="0.25">
      <c r="A11" s="48" t="s">
        <v>36</v>
      </c>
      <c r="B11" s="51" t="s">
        <v>28</v>
      </c>
      <c r="C11" s="45"/>
      <c r="D11" s="48" t="s">
        <v>23</v>
      </c>
    </row>
    <row r="12" spans="1:4" ht="18" x14ac:dyDescent="0.25">
      <c r="A12" s="48" t="s">
        <v>37</v>
      </c>
      <c r="B12" s="51" t="s">
        <v>29</v>
      </c>
      <c r="C12" s="45"/>
      <c r="D12" s="48" t="s">
        <v>15</v>
      </c>
    </row>
    <row r="13" spans="1:4" ht="18" x14ac:dyDescent="0.25">
      <c r="A13" s="48" t="s">
        <v>38</v>
      </c>
      <c r="B13" s="51" t="s">
        <v>30</v>
      </c>
      <c r="C13" s="45"/>
      <c r="D13" s="49"/>
    </row>
    <row r="14" spans="1:4" ht="18" x14ac:dyDescent="0.25">
      <c r="A14" s="48" t="s">
        <v>15</v>
      </c>
      <c r="B14" s="51"/>
      <c r="C14" s="45"/>
      <c r="D14" s="48" t="s">
        <v>24</v>
      </c>
    </row>
    <row r="15" spans="1:4" ht="18" x14ac:dyDescent="0.25">
      <c r="A15" s="49"/>
      <c r="B15" s="50"/>
      <c r="C15" s="45"/>
      <c r="D15" s="48" t="s">
        <v>25</v>
      </c>
    </row>
    <row r="16" spans="1:4" ht="18" x14ac:dyDescent="0.25">
      <c r="A16" s="48" t="s">
        <v>21</v>
      </c>
      <c r="B16" s="42"/>
      <c r="C16" s="45"/>
      <c r="D16" s="48" t="s">
        <v>20</v>
      </c>
    </row>
    <row r="17" spans="1:4" ht="18" x14ac:dyDescent="0.25">
      <c r="A17" s="48" t="s">
        <v>22</v>
      </c>
      <c r="B17" s="42"/>
      <c r="C17" s="45"/>
      <c r="D17" s="49"/>
    </row>
    <row r="18" spans="1:4" ht="18" x14ac:dyDescent="0.25">
      <c r="A18" s="49"/>
      <c r="B18" s="50"/>
      <c r="C18" s="45"/>
      <c r="D18" s="49"/>
    </row>
    <row r="19" spans="1:4" ht="18" x14ac:dyDescent="0.25">
      <c r="A19" s="48" t="s">
        <v>13</v>
      </c>
      <c r="B19" s="42"/>
      <c r="C19" s="45"/>
      <c r="D19" s="49"/>
    </row>
    <row r="20" spans="1:4" ht="18" x14ac:dyDescent="0.25">
      <c r="A20" s="48" t="s">
        <v>2</v>
      </c>
      <c r="B20" s="42"/>
      <c r="C20" s="45"/>
      <c r="D20" s="49"/>
    </row>
    <row r="21" spans="1:4" ht="18" x14ac:dyDescent="0.25">
      <c r="A21" s="48" t="s">
        <v>3</v>
      </c>
      <c r="B21" s="42"/>
      <c r="C21" s="45"/>
      <c r="D21" s="49"/>
    </row>
    <row r="22" spans="1:4" ht="18" x14ac:dyDescent="0.25">
      <c r="A22" s="48" t="s">
        <v>4</v>
      </c>
      <c r="B22" s="42"/>
      <c r="C22" s="45"/>
      <c r="D22" s="49"/>
    </row>
    <row r="23" spans="1:4" ht="18" x14ac:dyDescent="0.25">
      <c r="A23" s="48" t="s">
        <v>5</v>
      </c>
      <c r="B23" s="42"/>
      <c r="C23" s="45"/>
      <c r="D23" s="49"/>
    </row>
    <row r="24" spans="1:4" ht="18" x14ac:dyDescent="0.25">
      <c r="A24" s="48" t="s">
        <v>14</v>
      </c>
      <c r="B24" s="42"/>
      <c r="C24" s="45"/>
      <c r="D24" s="49"/>
    </row>
    <row r="25" spans="1:4" ht="18" x14ac:dyDescent="0.25">
      <c r="A25" s="48" t="s">
        <v>138</v>
      </c>
      <c r="B25" s="42"/>
      <c r="C25" s="45"/>
      <c r="D25" s="49"/>
    </row>
  </sheetData>
  <sheetProtection selectLockedCells="1" selectUn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59"/>
  <sheetViews>
    <sheetView rightToLeft="1" topLeftCell="D1" zoomScale="85" zoomScaleNormal="85" workbookViewId="0">
      <selection activeCell="H10" sqref="H10:L10"/>
    </sheetView>
  </sheetViews>
  <sheetFormatPr defaultColWidth="8.75" defaultRowHeight="14.25" x14ac:dyDescent="0.2"/>
  <cols>
    <col min="1" max="1" width="16.375" style="135" hidden="1" customWidth="1"/>
    <col min="2" max="2" width="7.25" style="135" hidden="1" customWidth="1"/>
    <col min="3" max="3" width="5.125" style="135" customWidth="1"/>
    <col min="4" max="4" width="35.25" style="135" customWidth="1"/>
    <col min="5" max="7" width="8.75" style="135" hidden="1" customWidth="1"/>
    <col min="8" max="11" width="10.375" style="135" customWidth="1"/>
    <col min="12" max="12" width="9.75" style="135" customWidth="1"/>
    <col min="13" max="13" width="4.375" style="151" customWidth="1"/>
    <col min="14" max="18" width="8.75" style="152"/>
    <col min="19" max="19" width="11.75" style="152" customWidth="1"/>
    <col min="20" max="20" width="15.375" style="152" customWidth="1"/>
    <col min="21" max="26" width="8.75" style="135"/>
    <col min="27" max="30" width="0" style="135" hidden="1" customWidth="1"/>
    <col min="31" max="16384" width="8.75" style="135"/>
  </cols>
  <sheetData>
    <row r="1" spans="1:22" ht="39" customHeight="1" x14ac:dyDescent="0.2">
      <c r="A1" s="131" t="s">
        <v>140</v>
      </c>
      <c r="B1" s="132" t="s">
        <v>141</v>
      </c>
      <c r="C1" s="133"/>
      <c r="D1" s="162" t="s">
        <v>142</v>
      </c>
      <c r="E1" s="159"/>
      <c r="F1" s="159"/>
      <c r="G1" s="159"/>
      <c r="H1" s="159"/>
      <c r="I1" s="159"/>
      <c r="J1" s="159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1:22" ht="15.6" customHeight="1" x14ac:dyDescent="0.2">
      <c r="A2" s="131" t="s">
        <v>143</v>
      </c>
      <c r="B2" s="136" t="e">
        <v>#N/A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4"/>
      <c r="N2" s="134"/>
      <c r="O2" s="134"/>
      <c r="P2" s="134"/>
      <c r="Q2" s="134"/>
      <c r="R2" s="134"/>
      <c r="S2" s="134"/>
      <c r="T2" s="134"/>
    </row>
    <row r="3" spans="1:22" ht="15" customHeight="1" x14ac:dyDescent="0.2">
      <c r="C3" s="137"/>
      <c r="D3" s="194" t="s">
        <v>144</v>
      </c>
      <c r="E3" s="196"/>
      <c r="F3" s="196"/>
      <c r="G3" s="196"/>
      <c r="H3" s="318" t="s">
        <v>145</v>
      </c>
      <c r="I3" s="319"/>
      <c r="J3" s="319"/>
      <c r="K3" s="197" t="s">
        <v>146</v>
      </c>
      <c r="L3" s="197">
        <v>1</v>
      </c>
      <c r="M3" s="134"/>
      <c r="N3" s="134"/>
      <c r="O3" s="134"/>
      <c r="P3" s="134"/>
      <c r="Q3" s="134"/>
      <c r="R3" s="134"/>
      <c r="S3" s="134"/>
      <c r="T3" s="134"/>
    </row>
    <row r="4" spans="1:22" ht="13.9" customHeight="1" x14ac:dyDescent="0.2"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4"/>
      <c r="N4" s="134"/>
      <c r="O4" s="134"/>
      <c r="P4" s="134"/>
      <c r="Q4" s="134"/>
      <c r="R4" s="134"/>
      <c r="S4" s="134"/>
      <c r="T4" s="134"/>
    </row>
    <row r="5" spans="1:22" ht="15" customHeight="1" x14ac:dyDescent="0.2">
      <c r="C5" s="137"/>
      <c r="D5" s="194" t="s">
        <v>147</v>
      </c>
      <c r="E5" s="138"/>
      <c r="F5" s="138"/>
      <c r="G5" s="138"/>
      <c r="H5" s="320" t="s">
        <v>437</v>
      </c>
      <c r="I5" s="321"/>
      <c r="J5" s="321"/>
      <c r="K5" s="321"/>
      <c r="L5" s="322"/>
      <c r="M5" s="134"/>
      <c r="N5" s="134"/>
      <c r="O5" s="134"/>
      <c r="P5" s="134"/>
      <c r="Q5" s="134"/>
      <c r="R5" s="134"/>
      <c r="S5" s="134"/>
      <c r="T5" s="134"/>
    </row>
    <row r="6" spans="1:22" ht="8.4499999999999993" customHeight="1" x14ac:dyDescent="0.2"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4"/>
      <c r="N6" s="134"/>
      <c r="O6" s="134"/>
      <c r="P6" s="134"/>
      <c r="Q6" s="134"/>
      <c r="R6" s="134"/>
      <c r="S6" s="134"/>
      <c r="T6" s="134"/>
    </row>
    <row r="7" spans="1:22" ht="8.4499999999999993" customHeight="1" x14ac:dyDescent="0.2"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4"/>
      <c r="N7" s="134"/>
      <c r="O7" s="134"/>
      <c r="P7" s="134"/>
      <c r="Q7" s="134"/>
      <c r="R7" s="134"/>
      <c r="S7" s="134"/>
      <c r="T7" s="134"/>
    </row>
    <row r="8" spans="1:22" ht="15" customHeight="1" x14ac:dyDescent="0.2">
      <c r="C8" s="137"/>
      <c r="D8" s="313" t="s">
        <v>148</v>
      </c>
      <c r="E8" s="313"/>
      <c r="F8" s="313"/>
      <c r="G8" s="313"/>
      <c r="H8" s="313"/>
      <c r="I8" s="313"/>
      <c r="J8" s="313"/>
      <c r="K8" s="313"/>
      <c r="L8" s="313"/>
      <c r="M8" s="134"/>
      <c r="N8" s="134"/>
      <c r="O8" s="134"/>
      <c r="P8" s="134"/>
      <c r="Q8" s="134"/>
      <c r="R8" s="134"/>
      <c r="S8" s="134"/>
      <c r="T8" s="134"/>
    </row>
    <row r="9" spans="1:22" ht="20.25" x14ac:dyDescent="0.2">
      <c r="C9" s="137"/>
      <c r="D9" s="317" t="s">
        <v>149</v>
      </c>
      <c r="E9" s="317"/>
      <c r="F9" s="317"/>
      <c r="G9" s="317"/>
      <c r="H9" s="317"/>
      <c r="I9" s="317"/>
      <c r="J9" s="317"/>
      <c r="K9" s="317"/>
      <c r="L9" s="317"/>
      <c r="M9" s="134"/>
      <c r="N9" s="134"/>
      <c r="O9" s="134"/>
      <c r="P9" s="134"/>
      <c r="Q9" s="134"/>
      <c r="R9" s="134"/>
      <c r="S9" s="134"/>
      <c r="T9" s="134"/>
    </row>
    <row r="10" spans="1:22" ht="15" customHeight="1" x14ac:dyDescent="0.2">
      <c r="C10" s="137"/>
      <c r="D10" s="194" t="s">
        <v>150</v>
      </c>
      <c r="E10" s="138"/>
      <c r="F10" s="138"/>
      <c r="G10" s="138"/>
      <c r="H10" s="312"/>
      <c r="I10" s="312"/>
      <c r="J10" s="312"/>
      <c r="K10" s="312"/>
      <c r="L10" s="312"/>
      <c r="M10" s="134"/>
      <c r="N10" s="134"/>
      <c r="O10" s="134"/>
      <c r="P10" s="134"/>
      <c r="Q10" s="134"/>
      <c r="R10" s="134"/>
      <c r="S10" s="134"/>
      <c r="T10" s="134"/>
    </row>
    <row r="11" spans="1:22" ht="15" customHeight="1" x14ac:dyDescent="0.2">
      <c r="C11" s="137"/>
      <c r="D11" s="194" t="s">
        <v>151</v>
      </c>
      <c r="E11" s="138"/>
      <c r="F11" s="138"/>
      <c r="G11" s="138"/>
      <c r="H11" s="312"/>
      <c r="I11" s="312"/>
      <c r="J11" s="312"/>
      <c r="K11" s="312"/>
      <c r="L11" s="312"/>
      <c r="M11" s="134"/>
      <c r="N11" s="134"/>
      <c r="O11" s="134"/>
      <c r="P11" s="134"/>
      <c r="Q11" s="134"/>
      <c r="R11" s="134"/>
      <c r="S11" s="134"/>
      <c r="T11" s="134"/>
    </row>
    <row r="12" spans="1:22" ht="15" customHeight="1" x14ac:dyDescent="0.25">
      <c r="C12" s="137"/>
      <c r="D12" s="194" t="s">
        <v>152</v>
      </c>
      <c r="E12" s="138"/>
      <c r="F12" s="138"/>
      <c r="G12" s="138"/>
      <c r="H12" s="312"/>
      <c r="I12" s="312"/>
      <c r="J12" s="312"/>
      <c r="K12" s="312"/>
      <c r="L12" s="312"/>
      <c r="M12" s="134"/>
      <c r="N12" s="134"/>
      <c r="O12" s="134"/>
      <c r="P12" s="134"/>
      <c r="Q12" s="134"/>
      <c r="R12" s="134"/>
      <c r="S12" s="134"/>
      <c r="T12" s="134"/>
      <c r="V12" s="139"/>
    </row>
    <row r="13" spans="1:22" ht="15" customHeight="1" x14ac:dyDescent="0.2">
      <c r="C13" s="137"/>
      <c r="D13" s="194" t="s">
        <v>153</v>
      </c>
      <c r="E13" s="138"/>
      <c r="F13" s="138"/>
      <c r="G13" s="138"/>
      <c r="H13" s="312"/>
      <c r="I13" s="312"/>
      <c r="J13" s="312"/>
      <c r="K13" s="312"/>
      <c r="L13" s="312"/>
      <c r="M13" s="134"/>
      <c r="N13" s="134"/>
      <c r="O13" s="134"/>
      <c r="P13" s="134"/>
      <c r="Q13" s="134"/>
      <c r="R13" s="134"/>
      <c r="S13" s="134"/>
      <c r="T13" s="134"/>
    </row>
    <row r="14" spans="1:22" ht="15" customHeight="1" x14ac:dyDescent="0.2">
      <c r="C14" s="137"/>
      <c r="D14" s="194" t="s">
        <v>154</v>
      </c>
      <c r="E14" s="138"/>
      <c r="F14" s="138"/>
      <c r="G14" s="138"/>
      <c r="H14" s="312"/>
      <c r="I14" s="312"/>
      <c r="J14" s="312"/>
      <c r="K14" s="312"/>
      <c r="L14" s="312"/>
      <c r="M14" s="134"/>
      <c r="N14" s="134"/>
      <c r="O14" s="134"/>
      <c r="P14" s="134"/>
      <c r="Q14" s="134"/>
      <c r="R14" s="134"/>
      <c r="S14" s="134"/>
      <c r="T14" s="134"/>
    </row>
    <row r="15" spans="1:22" ht="15" customHeight="1" x14ac:dyDescent="0.2">
      <c r="C15" s="137"/>
      <c r="D15" s="194" t="s">
        <v>155</v>
      </c>
      <c r="E15" s="138"/>
      <c r="F15" s="138"/>
      <c r="G15" s="138"/>
      <c r="H15" s="312"/>
      <c r="I15" s="312"/>
      <c r="J15" s="312"/>
      <c r="K15" s="312"/>
      <c r="L15" s="312"/>
      <c r="M15" s="134"/>
      <c r="N15" s="134"/>
      <c r="O15" s="134"/>
      <c r="P15" s="134"/>
      <c r="Q15" s="134"/>
      <c r="R15" s="134"/>
      <c r="S15" s="134"/>
      <c r="T15" s="134"/>
    </row>
    <row r="16" spans="1:22" ht="15" customHeight="1" x14ac:dyDescent="0.2">
      <c r="C16" s="137"/>
      <c r="D16" s="194" t="s">
        <v>156</v>
      </c>
      <c r="E16" s="138"/>
      <c r="F16" s="138"/>
      <c r="G16" s="138"/>
      <c r="H16" s="312"/>
      <c r="I16" s="312"/>
      <c r="J16" s="312"/>
      <c r="K16" s="312"/>
      <c r="L16" s="312"/>
      <c r="M16" s="134"/>
      <c r="N16" s="134"/>
      <c r="O16" s="134"/>
      <c r="P16" s="134"/>
      <c r="Q16" s="134"/>
      <c r="R16" s="134"/>
      <c r="S16" s="134"/>
      <c r="T16" s="134"/>
    </row>
    <row r="17" spans="3:20" ht="11.45" customHeight="1" x14ac:dyDescent="0.2"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4"/>
      <c r="N17" s="134"/>
      <c r="O17" s="134"/>
      <c r="P17" s="134"/>
      <c r="Q17" s="134"/>
      <c r="R17" s="134"/>
      <c r="S17" s="134"/>
      <c r="T17" s="134"/>
    </row>
    <row r="18" spans="3:20" ht="20.25" x14ac:dyDescent="0.2">
      <c r="C18" s="137"/>
      <c r="D18" s="317" t="s">
        <v>157</v>
      </c>
      <c r="E18" s="317"/>
      <c r="F18" s="317"/>
      <c r="G18" s="317"/>
      <c r="H18" s="317"/>
      <c r="I18" s="317"/>
      <c r="J18" s="317"/>
      <c r="K18" s="317"/>
      <c r="L18" s="317"/>
      <c r="M18" s="134"/>
      <c r="N18" s="134"/>
      <c r="O18" s="134"/>
      <c r="P18" s="134"/>
      <c r="Q18" s="134"/>
      <c r="R18" s="134"/>
      <c r="S18" s="134"/>
      <c r="T18" s="134"/>
    </row>
    <row r="19" spans="3:20" ht="15" customHeight="1" x14ac:dyDescent="0.2">
      <c r="C19" s="137"/>
      <c r="D19" s="194" t="s">
        <v>150</v>
      </c>
      <c r="E19" s="138"/>
      <c r="F19" s="138"/>
      <c r="G19" s="138"/>
      <c r="H19" s="312"/>
      <c r="I19" s="312"/>
      <c r="J19" s="312"/>
      <c r="K19" s="312"/>
      <c r="L19" s="312"/>
      <c r="M19" s="134"/>
      <c r="N19" s="134"/>
      <c r="O19" s="134"/>
      <c r="P19" s="134"/>
      <c r="Q19" s="134"/>
      <c r="R19" s="134"/>
      <c r="S19" s="134"/>
      <c r="T19" s="134"/>
    </row>
    <row r="20" spans="3:20" ht="15" customHeight="1" x14ac:dyDescent="0.2">
      <c r="C20" s="137"/>
      <c r="D20" s="194" t="s">
        <v>151</v>
      </c>
      <c r="E20" s="138"/>
      <c r="F20" s="138"/>
      <c r="G20" s="138"/>
      <c r="H20" s="312"/>
      <c r="I20" s="312"/>
      <c r="J20" s="312"/>
      <c r="K20" s="312"/>
      <c r="L20" s="312"/>
      <c r="M20" s="134"/>
      <c r="N20" s="134"/>
      <c r="O20" s="134"/>
      <c r="P20" s="134"/>
      <c r="Q20" s="134"/>
      <c r="R20" s="134"/>
      <c r="S20" s="134"/>
      <c r="T20" s="134"/>
    </row>
    <row r="21" spans="3:20" ht="15" customHeight="1" x14ac:dyDescent="0.2">
      <c r="C21" s="137"/>
      <c r="D21" s="194" t="s">
        <v>152</v>
      </c>
      <c r="E21" s="138"/>
      <c r="F21" s="138"/>
      <c r="G21" s="138"/>
      <c r="H21" s="312"/>
      <c r="I21" s="312"/>
      <c r="J21" s="312"/>
      <c r="K21" s="312"/>
      <c r="L21" s="312"/>
      <c r="M21" s="134"/>
      <c r="N21" s="134"/>
      <c r="O21" s="134"/>
      <c r="P21" s="134"/>
      <c r="Q21" s="134"/>
      <c r="R21" s="134"/>
      <c r="S21" s="134"/>
      <c r="T21" s="134"/>
    </row>
    <row r="22" spans="3:20" ht="15" customHeight="1" x14ac:dyDescent="0.2">
      <c r="C22" s="137"/>
      <c r="D22" s="194" t="s">
        <v>153</v>
      </c>
      <c r="E22" s="138"/>
      <c r="F22" s="138"/>
      <c r="G22" s="138"/>
      <c r="H22" s="312"/>
      <c r="I22" s="312"/>
      <c r="J22" s="312"/>
      <c r="K22" s="312"/>
      <c r="L22" s="312"/>
      <c r="M22" s="134"/>
      <c r="N22" s="134"/>
      <c r="O22" s="134"/>
      <c r="P22" s="134"/>
      <c r="Q22" s="134"/>
      <c r="R22" s="134"/>
      <c r="S22" s="134"/>
      <c r="T22" s="134"/>
    </row>
    <row r="23" spans="3:20" ht="15" customHeight="1" x14ac:dyDescent="0.2">
      <c r="C23" s="137"/>
      <c r="D23" s="194" t="s">
        <v>154</v>
      </c>
      <c r="E23" s="138"/>
      <c r="F23" s="138"/>
      <c r="G23" s="138"/>
      <c r="H23" s="312"/>
      <c r="I23" s="312"/>
      <c r="J23" s="312"/>
      <c r="K23" s="312"/>
      <c r="L23" s="312"/>
      <c r="M23" s="134"/>
      <c r="N23" s="134"/>
      <c r="O23" s="134"/>
      <c r="P23" s="134"/>
      <c r="Q23" s="134"/>
      <c r="R23" s="134"/>
      <c r="S23" s="134"/>
      <c r="T23" s="134"/>
    </row>
    <row r="24" spans="3:20" ht="15" customHeight="1" x14ac:dyDescent="0.2">
      <c r="C24" s="137"/>
      <c r="D24" s="194" t="s">
        <v>155</v>
      </c>
      <c r="E24" s="138"/>
      <c r="F24" s="138"/>
      <c r="G24" s="138"/>
      <c r="H24" s="312"/>
      <c r="I24" s="312"/>
      <c r="J24" s="312"/>
      <c r="K24" s="312"/>
      <c r="L24" s="312"/>
      <c r="M24" s="134"/>
      <c r="N24" s="134"/>
      <c r="O24" s="134"/>
      <c r="P24" s="134"/>
      <c r="Q24" s="134"/>
      <c r="R24" s="134"/>
      <c r="S24" s="134"/>
      <c r="T24" s="134"/>
    </row>
    <row r="25" spans="3:20" ht="15" customHeight="1" x14ac:dyDescent="0.2">
      <c r="C25" s="137"/>
      <c r="D25" s="194" t="s">
        <v>156</v>
      </c>
      <c r="E25" s="138"/>
      <c r="F25" s="138"/>
      <c r="G25" s="138"/>
      <c r="H25" s="312"/>
      <c r="I25" s="312"/>
      <c r="J25" s="312"/>
      <c r="K25" s="312"/>
      <c r="L25" s="312"/>
      <c r="M25" s="134"/>
      <c r="N25" s="134"/>
      <c r="O25" s="134"/>
      <c r="P25" s="134"/>
      <c r="Q25" s="134"/>
      <c r="R25" s="134"/>
      <c r="S25" s="134"/>
      <c r="T25" s="134"/>
    </row>
    <row r="26" spans="3:20" ht="20.25" x14ac:dyDescent="0.2"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4"/>
      <c r="N26" s="134"/>
      <c r="O26" s="134"/>
      <c r="P26" s="134"/>
      <c r="Q26" s="134"/>
      <c r="R26" s="134"/>
      <c r="S26" s="134"/>
      <c r="T26" s="134"/>
    </row>
    <row r="27" spans="3:20" ht="15" customHeight="1" x14ac:dyDescent="0.2">
      <c r="C27" s="137"/>
      <c r="D27" s="313" t="s">
        <v>158</v>
      </c>
      <c r="E27" s="313"/>
      <c r="F27" s="313"/>
      <c r="G27" s="313"/>
      <c r="H27" s="313"/>
      <c r="I27" s="313"/>
      <c r="J27" s="313"/>
      <c r="K27" s="313"/>
      <c r="L27" s="313"/>
      <c r="M27" s="134"/>
      <c r="N27" s="134"/>
      <c r="O27" s="134"/>
      <c r="P27" s="134"/>
      <c r="Q27" s="134"/>
      <c r="R27" s="134"/>
      <c r="S27" s="134"/>
      <c r="T27" s="134"/>
    </row>
    <row r="28" spans="3:20" ht="15" customHeight="1" x14ac:dyDescent="0.2">
      <c r="C28" s="137"/>
      <c r="D28" s="137"/>
      <c r="E28" s="137"/>
      <c r="F28" s="137"/>
      <c r="G28" s="137"/>
      <c r="H28" s="137"/>
      <c r="I28" s="137"/>
      <c r="J28" s="137"/>
      <c r="K28" s="137"/>
      <c r="L28" s="140"/>
      <c r="M28" s="134"/>
      <c r="N28" s="134"/>
      <c r="O28" s="134"/>
      <c r="P28" s="134"/>
      <c r="Q28" s="134"/>
      <c r="R28" s="134"/>
      <c r="S28" s="134"/>
      <c r="T28" s="134"/>
    </row>
    <row r="29" spans="3:20" ht="15" customHeight="1" x14ac:dyDescent="0.2">
      <c r="C29" s="137"/>
      <c r="D29" s="194" t="s">
        <v>159</v>
      </c>
      <c r="E29" s="141"/>
      <c r="F29" s="141"/>
      <c r="G29" s="142"/>
      <c r="H29" s="314">
        <v>41641</v>
      </c>
      <c r="I29" s="315"/>
      <c r="J29" s="137"/>
      <c r="K29" s="140"/>
      <c r="L29" s="140"/>
      <c r="M29" s="140"/>
      <c r="N29" s="134"/>
      <c r="O29" s="134"/>
      <c r="P29" s="134"/>
      <c r="Q29" s="134"/>
      <c r="R29" s="134"/>
      <c r="S29" s="134"/>
      <c r="T29" s="134"/>
    </row>
    <row r="30" spans="3:20" ht="15" customHeight="1" x14ac:dyDescent="0.2">
      <c r="C30" s="137"/>
      <c r="D30" s="194" t="s">
        <v>160</v>
      </c>
      <c r="E30" s="141"/>
      <c r="F30" s="141"/>
      <c r="G30" s="142"/>
      <c r="H30" s="314">
        <v>42004</v>
      </c>
      <c r="I30" s="315"/>
      <c r="J30" s="137"/>
      <c r="K30" s="140"/>
      <c r="L30" s="140"/>
      <c r="M30" s="140"/>
      <c r="N30" s="134"/>
      <c r="O30" s="134"/>
      <c r="P30" s="134"/>
      <c r="Q30" s="134"/>
      <c r="R30" s="134"/>
      <c r="S30" s="134"/>
      <c r="T30" s="134"/>
    </row>
    <row r="31" spans="3:20" ht="15" customHeight="1" x14ac:dyDescent="0.2"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40"/>
      <c r="N31" s="134"/>
      <c r="O31" s="134"/>
      <c r="P31" s="134"/>
      <c r="Q31" s="134"/>
      <c r="R31" s="134"/>
      <c r="S31" s="134"/>
      <c r="T31" s="134"/>
    </row>
    <row r="32" spans="3:20" ht="15" customHeight="1" x14ac:dyDescent="0.2">
      <c r="C32" s="137"/>
      <c r="D32" s="198" t="s">
        <v>161</v>
      </c>
      <c r="E32" s="143"/>
      <c r="F32" s="144"/>
      <c r="G32" s="144"/>
      <c r="H32" s="316" t="s">
        <v>162</v>
      </c>
      <c r="I32" s="316"/>
      <c r="J32" s="316"/>
      <c r="K32" s="316"/>
      <c r="L32" s="316"/>
      <c r="M32" s="134"/>
      <c r="N32" s="134"/>
      <c r="O32" s="134"/>
      <c r="P32" s="134"/>
      <c r="Q32" s="134"/>
      <c r="R32" s="134"/>
      <c r="S32" s="134"/>
      <c r="T32" s="134"/>
    </row>
    <row r="33" spans="3:30" ht="15" customHeight="1" x14ac:dyDescent="0.2"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4"/>
      <c r="N33" s="134"/>
      <c r="O33" s="134"/>
      <c r="P33" s="134"/>
      <c r="Q33" s="134"/>
      <c r="R33" s="134"/>
      <c r="S33" s="134"/>
      <c r="T33" s="134"/>
    </row>
    <row r="34" spans="3:30" ht="15" customHeight="1" x14ac:dyDescent="0.2">
      <c r="C34" s="137"/>
      <c r="D34" s="199" t="s">
        <v>163</v>
      </c>
      <c r="E34" s="164"/>
      <c r="F34" s="164"/>
      <c r="G34" s="164"/>
      <c r="H34" s="164"/>
      <c r="I34" s="164"/>
      <c r="J34" s="164"/>
      <c r="K34" s="164"/>
      <c r="L34" s="164"/>
      <c r="M34" s="159"/>
      <c r="N34" s="159"/>
      <c r="O34" s="159"/>
      <c r="P34" s="159"/>
      <c r="Q34" s="159"/>
      <c r="R34" s="159"/>
      <c r="S34" s="159"/>
      <c r="T34" s="134"/>
    </row>
    <row r="35" spans="3:30" ht="26.25" customHeight="1" x14ac:dyDescent="0.2">
      <c r="C35" s="137"/>
      <c r="D35" s="311" t="s">
        <v>164</v>
      </c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134"/>
    </row>
    <row r="36" spans="3:30" ht="15" customHeight="1" x14ac:dyDescent="0.2">
      <c r="C36" s="137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3:30" ht="21" customHeight="1" x14ac:dyDescent="0.2">
      <c r="C37" s="137"/>
      <c r="D37" s="200" t="s">
        <v>165</v>
      </c>
      <c r="E37" s="145"/>
      <c r="F37" s="145"/>
      <c r="G37" s="145"/>
      <c r="H37" s="310" t="s">
        <v>166</v>
      </c>
      <c r="I37" s="310"/>
      <c r="J37" s="310"/>
      <c r="K37" s="310" t="s">
        <v>167</v>
      </c>
      <c r="L37" s="310"/>
      <c r="M37" s="310"/>
      <c r="N37" s="310" t="s">
        <v>168</v>
      </c>
      <c r="O37" s="310"/>
      <c r="P37" s="310"/>
      <c r="Q37" s="310" t="s">
        <v>169</v>
      </c>
      <c r="R37" s="310"/>
      <c r="S37" s="310"/>
      <c r="T37" s="134"/>
      <c r="V37" s="146" t="s">
        <v>170</v>
      </c>
    </row>
    <row r="38" spans="3:30" ht="15" customHeight="1" x14ac:dyDescent="0.2">
      <c r="C38" s="137"/>
      <c r="D38" s="201" t="s">
        <v>171</v>
      </c>
      <c r="E38" s="147"/>
      <c r="F38" s="147"/>
      <c r="G38" s="147"/>
      <c r="H38" s="294"/>
      <c r="I38" s="295"/>
      <c r="J38" s="296"/>
      <c r="K38" s="294"/>
      <c r="L38" s="295"/>
      <c r="M38" s="296"/>
      <c r="N38" s="294"/>
      <c r="O38" s="295"/>
      <c r="P38" s="296"/>
      <c r="Q38" s="294"/>
      <c r="R38" s="295"/>
      <c r="S38" s="296"/>
      <c r="T38" s="134"/>
      <c r="V38" s="146" t="s">
        <v>171</v>
      </c>
      <c r="AA38" s="135" t="s">
        <v>162</v>
      </c>
      <c r="AB38" s="135" t="s">
        <v>162</v>
      </c>
      <c r="AC38" s="135" t="s">
        <v>162</v>
      </c>
      <c r="AD38" s="135" t="s">
        <v>162</v>
      </c>
    </row>
    <row r="39" spans="3:30" ht="15" customHeight="1" x14ac:dyDescent="0.2">
      <c r="C39" s="137"/>
      <c r="D39" s="201" t="s">
        <v>172</v>
      </c>
      <c r="E39" s="147"/>
      <c r="F39" s="147"/>
      <c r="G39" s="147"/>
      <c r="H39" s="294"/>
      <c r="I39" s="295"/>
      <c r="J39" s="296"/>
      <c r="K39" s="294"/>
      <c r="L39" s="295"/>
      <c r="M39" s="296"/>
      <c r="N39" s="294"/>
      <c r="O39" s="295"/>
      <c r="P39" s="296"/>
      <c r="Q39" s="294"/>
      <c r="R39" s="295"/>
      <c r="S39" s="296"/>
      <c r="T39" s="134"/>
      <c r="V39" s="146"/>
      <c r="AA39" s="135" t="s">
        <v>162</v>
      </c>
      <c r="AB39" s="135" t="s">
        <v>162</v>
      </c>
      <c r="AC39" s="135" t="s">
        <v>162</v>
      </c>
      <c r="AD39" s="135" t="s">
        <v>162</v>
      </c>
    </row>
    <row r="40" spans="3:30" ht="15" customHeight="1" x14ac:dyDescent="0.2">
      <c r="C40" s="137"/>
      <c r="D40" s="201" t="s">
        <v>173</v>
      </c>
      <c r="E40" s="147"/>
      <c r="F40" s="147"/>
      <c r="G40" s="147"/>
      <c r="H40" s="294"/>
      <c r="I40" s="295"/>
      <c r="J40" s="296"/>
      <c r="K40" s="294"/>
      <c r="L40" s="295"/>
      <c r="M40" s="296"/>
      <c r="N40" s="294"/>
      <c r="O40" s="295"/>
      <c r="P40" s="296"/>
      <c r="Q40" s="294"/>
      <c r="R40" s="295"/>
      <c r="S40" s="296"/>
      <c r="T40" s="134"/>
      <c r="V40" s="146" t="s">
        <v>172</v>
      </c>
      <c r="AA40" s="135" t="s">
        <v>162</v>
      </c>
      <c r="AB40" s="135" t="s">
        <v>162</v>
      </c>
      <c r="AC40" s="135" t="s">
        <v>162</v>
      </c>
      <c r="AD40" s="135" t="s">
        <v>162</v>
      </c>
    </row>
    <row r="41" spans="3:30" ht="15" customHeight="1" x14ac:dyDescent="0.2">
      <c r="C41" s="137"/>
      <c r="D41" s="201" t="s">
        <v>174</v>
      </c>
      <c r="E41" s="147"/>
      <c r="F41" s="147"/>
      <c r="G41" s="147"/>
      <c r="H41" s="294"/>
      <c r="I41" s="295"/>
      <c r="J41" s="296"/>
      <c r="K41" s="294"/>
      <c r="L41" s="295"/>
      <c r="M41" s="296"/>
      <c r="N41" s="294"/>
      <c r="O41" s="295"/>
      <c r="P41" s="296"/>
      <c r="Q41" s="294"/>
      <c r="R41" s="295"/>
      <c r="S41" s="296"/>
      <c r="T41" s="134"/>
      <c r="V41" s="146"/>
      <c r="AA41" s="135" t="s">
        <v>162</v>
      </c>
      <c r="AB41" s="135" t="s">
        <v>162</v>
      </c>
      <c r="AC41" s="135" t="s">
        <v>162</v>
      </c>
      <c r="AD41" s="135" t="s">
        <v>162</v>
      </c>
    </row>
    <row r="42" spans="3:30" ht="15" customHeight="1" x14ac:dyDescent="0.2">
      <c r="C42" s="137"/>
      <c r="D42" s="201" t="s">
        <v>175</v>
      </c>
      <c r="E42" s="147"/>
      <c r="F42" s="147"/>
      <c r="G42" s="147"/>
      <c r="H42" s="294"/>
      <c r="I42" s="295"/>
      <c r="J42" s="296"/>
      <c r="K42" s="294"/>
      <c r="L42" s="295"/>
      <c r="M42" s="296"/>
      <c r="N42" s="294"/>
      <c r="O42" s="295"/>
      <c r="P42" s="296"/>
      <c r="Q42" s="294"/>
      <c r="R42" s="295"/>
      <c r="S42" s="296"/>
      <c r="T42" s="134"/>
      <c r="V42" s="146"/>
      <c r="AA42" s="135" t="s">
        <v>162</v>
      </c>
      <c r="AB42" s="135" t="s">
        <v>162</v>
      </c>
      <c r="AC42" s="135" t="s">
        <v>162</v>
      </c>
      <c r="AD42" s="135" t="s">
        <v>162</v>
      </c>
    </row>
    <row r="43" spans="3:30" ht="15" customHeight="1" x14ac:dyDescent="0.2">
      <c r="C43" s="137"/>
      <c r="D43" s="201" t="s">
        <v>176</v>
      </c>
      <c r="E43" s="147"/>
      <c r="F43" s="147"/>
      <c r="G43" s="147"/>
      <c r="H43" s="294"/>
      <c r="I43" s="295"/>
      <c r="J43" s="296"/>
      <c r="K43" s="294"/>
      <c r="L43" s="295"/>
      <c r="M43" s="296"/>
      <c r="N43" s="294"/>
      <c r="O43" s="295"/>
      <c r="P43" s="296"/>
      <c r="Q43" s="294"/>
      <c r="R43" s="295"/>
      <c r="S43" s="296"/>
      <c r="T43" s="134"/>
      <c r="V43" s="146"/>
      <c r="AA43" s="135" t="s">
        <v>162</v>
      </c>
      <c r="AB43" s="135" t="s">
        <v>162</v>
      </c>
      <c r="AC43" s="135" t="s">
        <v>162</v>
      </c>
      <c r="AD43" s="135" t="s">
        <v>162</v>
      </c>
    </row>
    <row r="44" spans="3:30" ht="15" customHeight="1" x14ac:dyDescent="0.2">
      <c r="C44" s="137"/>
      <c r="D44" s="202" t="s">
        <v>177</v>
      </c>
      <c r="E44" s="147"/>
      <c r="F44" s="147"/>
      <c r="G44" s="147"/>
      <c r="H44" s="203"/>
      <c r="I44" s="147"/>
      <c r="J44" s="147"/>
      <c r="K44" s="147"/>
      <c r="L44" s="147"/>
      <c r="M44" s="147"/>
      <c r="N44" s="147"/>
      <c r="O44" s="147"/>
      <c r="P44" s="147"/>
      <c r="Q44" s="147"/>
      <c r="R44" s="148"/>
      <c r="S44" s="149"/>
      <c r="T44" s="134"/>
      <c r="V44" s="146"/>
    </row>
    <row r="45" spans="3:30" ht="15" customHeight="1" x14ac:dyDescent="0.2">
      <c r="C45" s="137"/>
      <c r="D45" s="297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9"/>
      <c r="T45" s="134"/>
      <c r="V45" s="146"/>
    </row>
    <row r="46" spans="3:30" ht="15" customHeight="1" x14ac:dyDescent="0.2">
      <c r="C46" s="137"/>
      <c r="D46" s="300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2"/>
      <c r="T46" s="134"/>
      <c r="V46" s="146"/>
    </row>
    <row r="47" spans="3:30" ht="15" customHeight="1" x14ac:dyDescent="0.2">
      <c r="C47" s="137"/>
      <c r="D47" s="300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2"/>
      <c r="T47" s="134"/>
      <c r="V47" s="146"/>
    </row>
    <row r="48" spans="3:30" ht="15" customHeight="1" x14ac:dyDescent="0.2">
      <c r="C48" s="137"/>
      <c r="D48" s="303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5"/>
      <c r="T48" s="134"/>
      <c r="V48" s="146"/>
    </row>
    <row r="49" spans="3:30" ht="15" customHeight="1" x14ac:dyDescent="0.2">
      <c r="C49" s="137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34"/>
      <c r="S49" s="134"/>
      <c r="T49" s="134"/>
      <c r="V49" s="146"/>
    </row>
    <row r="50" spans="3:30" ht="15" customHeight="1" x14ac:dyDescent="0.2">
      <c r="C50" s="137"/>
      <c r="D50" s="204" t="s">
        <v>178</v>
      </c>
      <c r="E50" s="164"/>
      <c r="F50" s="164"/>
      <c r="G50" s="164"/>
      <c r="H50" s="164"/>
      <c r="I50" s="164"/>
      <c r="J50" s="164"/>
      <c r="K50" s="164"/>
      <c r="L50" s="164"/>
      <c r="M50" s="205"/>
      <c r="N50" s="205"/>
      <c r="O50" s="205"/>
      <c r="P50" s="205"/>
      <c r="Q50" s="205"/>
      <c r="R50" s="159"/>
      <c r="S50" s="159"/>
      <c r="T50" s="134"/>
      <c r="V50" s="146"/>
    </row>
    <row r="51" spans="3:30" ht="15" customHeight="1" x14ac:dyDescent="0.2">
      <c r="C51" s="137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159"/>
      <c r="S51" s="159"/>
      <c r="T51" s="134"/>
      <c r="V51" s="146"/>
    </row>
    <row r="52" spans="3:30" ht="15" customHeight="1" x14ac:dyDescent="0.2">
      <c r="C52" s="137"/>
      <c r="D52" s="205"/>
      <c r="E52" s="206"/>
      <c r="F52" s="206"/>
      <c r="G52" s="206"/>
      <c r="H52" s="310" t="s">
        <v>166</v>
      </c>
      <c r="I52" s="310"/>
      <c r="J52" s="310"/>
      <c r="K52" s="310" t="s">
        <v>167</v>
      </c>
      <c r="L52" s="310"/>
      <c r="M52" s="310"/>
      <c r="N52" s="310" t="s">
        <v>168</v>
      </c>
      <c r="O52" s="310"/>
      <c r="P52" s="310"/>
      <c r="Q52" s="310" t="s">
        <v>169</v>
      </c>
      <c r="R52" s="310"/>
      <c r="S52" s="310"/>
      <c r="T52" s="134"/>
      <c r="V52" s="146"/>
    </row>
    <row r="53" spans="3:30" ht="15" customHeight="1" x14ac:dyDescent="0.2">
      <c r="C53" s="137"/>
      <c r="D53" s="200" t="s">
        <v>179</v>
      </c>
      <c r="E53" s="147"/>
      <c r="F53" s="147"/>
      <c r="G53" s="147"/>
      <c r="H53" s="306"/>
      <c r="I53" s="307"/>
      <c r="J53" s="308"/>
      <c r="K53" s="309"/>
      <c r="L53" s="309"/>
      <c r="M53" s="309"/>
      <c r="N53" s="309"/>
      <c r="O53" s="309"/>
      <c r="P53" s="309"/>
      <c r="Q53" s="309"/>
      <c r="R53" s="309"/>
      <c r="S53" s="309"/>
      <c r="T53" s="134"/>
      <c r="V53" s="146"/>
      <c r="AA53" s="135" t="s">
        <v>162</v>
      </c>
      <c r="AB53" s="135" t="s">
        <v>162</v>
      </c>
      <c r="AC53" s="135" t="s">
        <v>162</v>
      </c>
      <c r="AD53" s="135" t="s">
        <v>162</v>
      </c>
    </row>
    <row r="54" spans="3:30" ht="15" customHeight="1" x14ac:dyDescent="0.2">
      <c r="C54" s="137"/>
      <c r="D54" s="202" t="s">
        <v>180</v>
      </c>
      <c r="E54" s="203"/>
      <c r="F54" s="203"/>
      <c r="G54" s="203"/>
      <c r="H54" s="203"/>
      <c r="I54" s="203"/>
      <c r="J54" s="203"/>
      <c r="K54" s="147"/>
      <c r="L54" s="147"/>
      <c r="M54" s="147"/>
      <c r="N54" s="147"/>
      <c r="O54" s="147"/>
      <c r="P54" s="147"/>
      <c r="Q54" s="147"/>
      <c r="R54" s="148"/>
      <c r="S54" s="149"/>
      <c r="T54" s="134"/>
      <c r="V54" s="146" t="s">
        <v>173</v>
      </c>
    </row>
    <row r="55" spans="3:30" ht="15" customHeight="1" x14ac:dyDescent="0.2">
      <c r="C55" s="137"/>
      <c r="D55" s="297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9"/>
      <c r="T55" s="134"/>
      <c r="V55" s="146" t="s">
        <v>176</v>
      </c>
    </row>
    <row r="56" spans="3:30" ht="15" customHeight="1" x14ac:dyDescent="0.2">
      <c r="C56" s="137"/>
      <c r="D56" s="300"/>
      <c r="E56" s="301"/>
      <c r="F56" s="301"/>
      <c r="G56" s="301"/>
      <c r="H56" s="301"/>
      <c r="I56" s="301"/>
      <c r="J56" s="301"/>
      <c r="K56" s="301"/>
      <c r="L56" s="301"/>
      <c r="M56" s="301"/>
      <c r="N56" s="301"/>
      <c r="O56" s="301"/>
      <c r="P56" s="301"/>
      <c r="Q56" s="301"/>
      <c r="R56" s="301"/>
      <c r="S56" s="302"/>
      <c r="T56" s="134"/>
    </row>
    <row r="57" spans="3:30" ht="15" customHeight="1" x14ac:dyDescent="0.2">
      <c r="C57" s="137"/>
      <c r="D57" s="300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1"/>
      <c r="R57" s="301"/>
      <c r="S57" s="302"/>
      <c r="T57" s="134"/>
    </row>
    <row r="58" spans="3:30" ht="20.25" x14ac:dyDescent="0.2">
      <c r="C58" s="137"/>
      <c r="D58" s="303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5"/>
      <c r="T58" s="134"/>
    </row>
    <row r="59" spans="3:30" ht="20.25" x14ac:dyDescent="0.2">
      <c r="C59" s="137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</row>
  </sheetData>
  <sheetProtection algorithmName="SHA-512" hashValue="vIjV+V2tkBNasJngvLfRMtNmYokD5bO2buHfDt4j5SwXIAE87CmLttP2ZGWvsnzpvKws7XHILIbkeRzXLxt+wg==" saltValue="vh42p85mIQ3Cl4NLe6Jb9Q==" spinCount="100000" sheet="1" objects="1" scenarios="1" selectLockedCells="1"/>
  <protectedRanges>
    <protectedRange algorithmName="SHA-512" hashValue="pjdyq+JvUUpF8h3RcWGU1olpDDEUSe6zpkYvdemL1pGy3z1nJFGSUVMAScrc7PlJsqkZ2fX/u8953LrCI6yygQ==" saltValue="aVDjLhU6KrCEpQVZQ/piCA==" spinCount="100000" sqref="H10:L16 H19:L25 H32 D45 D55 H38:S43 H53:S53 H29:I30" name="GeneralInfo"/>
  </protectedRanges>
  <mergeCells count="62">
    <mergeCell ref="D18:L18"/>
    <mergeCell ref="H3:J3"/>
    <mergeCell ref="H5:L5"/>
    <mergeCell ref="D8:L8"/>
    <mergeCell ref="D9:L9"/>
    <mergeCell ref="H10:L10"/>
    <mergeCell ref="H11:L11"/>
    <mergeCell ref="H12:L12"/>
    <mergeCell ref="H13:L13"/>
    <mergeCell ref="H14:L14"/>
    <mergeCell ref="H15:L15"/>
    <mergeCell ref="H16:L16"/>
    <mergeCell ref="D35:S35"/>
    <mergeCell ref="H19:L19"/>
    <mergeCell ref="H20:L20"/>
    <mergeCell ref="H21:L21"/>
    <mergeCell ref="H22:L22"/>
    <mergeCell ref="H23:L23"/>
    <mergeCell ref="H24:L24"/>
    <mergeCell ref="H25:L25"/>
    <mergeCell ref="D27:L27"/>
    <mergeCell ref="H29:I29"/>
    <mergeCell ref="H30:I30"/>
    <mergeCell ref="H32:L32"/>
    <mergeCell ref="H37:J37"/>
    <mergeCell ref="K37:M37"/>
    <mergeCell ref="N37:P37"/>
    <mergeCell ref="Q37:S37"/>
    <mergeCell ref="H38:J38"/>
    <mergeCell ref="K38:M38"/>
    <mergeCell ref="N38:P38"/>
    <mergeCell ref="Q38:S38"/>
    <mergeCell ref="H41:J41"/>
    <mergeCell ref="K41:M41"/>
    <mergeCell ref="N41:P41"/>
    <mergeCell ref="Q41:S41"/>
    <mergeCell ref="H42:J42"/>
    <mergeCell ref="K42:M42"/>
    <mergeCell ref="N42:P42"/>
    <mergeCell ref="Q42:S42"/>
    <mergeCell ref="H39:J39"/>
    <mergeCell ref="K39:M39"/>
    <mergeCell ref="N39:P39"/>
    <mergeCell ref="Q39:S39"/>
    <mergeCell ref="H40:J40"/>
    <mergeCell ref="K40:M40"/>
    <mergeCell ref="N40:P40"/>
    <mergeCell ref="Q40:S40"/>
    <mergeCell ref="H43:J43"/>
    <mergeCell ref="K43:M43"/>
    <mergeCell ref="N43:P43"/>
    <mergeCell ref="Q43:S43"/>
    <mergeCell ref="D55:S58"/>
    <mergeCell ref="D45:S48"/>
    <mergeCell ref="H53:J53"/>
    <mergeCell ref="K53:M53"/>
    <mergeCell ref="N53:P53"/>
    <mergeCell ref="Q53:S53"/>
    <mergeCell ref="H52:J52"/>
    <mergeCell ref="K52:M52"/>
    <mergeCell ref="N52:P52"/>
    <mergeCell ref="Q52:S52"/>
  </mergeCells>
  <dataValidations count="6">
    <dataValidation type="date" operator="greaterThan" allowBlank="1" showInputMessage="1" showErrorMessage="1" errorTitle="إدخال غير صحيح" error="يرجى استخدام هذا الشكل في التأريخ يوم - شهر - سنة وإدخال تاريخ يكون بعد تاريخ بداية السنة المالية." sqref="H30:I30">
      <formula1>H29</formula1>
    </dataValidation>
    <dataValidation type="date" operator="greaterThan" allowBlank="1" showInputMessage="1" showErrorMessage="1" errorTitle="إدخال غير صحيح" error="الرجاء إدخال تاريخ في شكل يوم- شهر- سنة أو إدخال تاريخ أحدث من 2001/01/01." sqref="H29:I29">
      <formula1>36526</formula1>
    </dataValidation>
    <dataValidation type="textLength" allowBlank="1" showInputMessage="1" showErrorMessage="1" errorTitle="إدخال غير صحيح" error="ينبغي أن يكون محتوى النص ما بين 2 و 500 حرف" sqref="H19:L25 H10:L16 H32">
      <formula1>2</formula1>
      <formula2>500</formula2>
    </dataValidation>
    <dataValidation allowBlank="1" showInputMessage="1" showErrorMessage="1" sqref="A1:B2 N37 K37 Q37 N52 K52 Q52"/>
    <dataValidation type="list" allowBlank="1" showInputMessage="1" showErrorMessage="1" sqref="H38:J43 K38:M43 N38:P43 Q38:S43">
      <formula1>I8a</formula1>
    </dataValidation>
    <dataValidation type="list" allowBlank="1" showInputMessage="1" showErrorMessage="1" sqref="H53:J53 K53:M53 N53:P53 Q53:S53">
      <formula1>I14a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2" orientation="portrait" horizontalDpi="1200" verticalDpi="1200" r:id="rId1"/>
  <headerFooter>
    <oddFooter>&amp;CPage &amp;P of &amp;N
&amp;F</oddFooter>
  </headerFooter>
  <rowBreaks count="1" manualBreakCount="1">
    <brk id="26" min="2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3</xdr:col>
                    <xdr:colOff>2228850</xdr:colOff>
                    <xdr:row>27</xdr:row>
                    <xdr:rowOff>133350</xdr:rowOff>
                  </from>
                  <to>
                    <xdr:col>14</xdr:col>
                    <xdr:colOff>419100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autoFill="0" autoPict="0">
                <anchor moveWithCells="1">
                  <from>
                    <xdr:col>4</xdr:col>
                    <xdr:colOff>0</xdr:colOff>
                    <xdr:row>54</xdr:row>
                    <xdr:rowOff>0</xdr:rowOff>
                  </from>
                  <to>
                    <xdr:col>13</xdr:col>
                    <xdr:colOff>447675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VAL_Drop_Down_Lists!$C$3:$C$213</xm:f>
          </x14:formula1>
          <xm:sqref>H5:L5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0"/>
  <sheetViews>
    <sheetView rightToLeft="1" zoomScaleNormal="100" workbookViewId="0">
      <pane ySplit="13" topLeftCell="A34" activePane="bottomLeft" state="frozen"/>
      <selection activeCell="D55" sqref="D55:S58"/>
      <selection pane="bottomLeft" activeCell="D55" sqref="D55:S58"/>
    </sheetView>
  </sheetViews>
  <sheetFormatPr defaultColWidth="16" defaultRowHeight="14.25" x14ac:dyDescent="0.2"/>
  <cols>
    <col min="1" max="1" width="16.125" style="56" hidden="1" customWidth="1"/>
    <col min="2" max="2" width="11.875" style="59" hidden="1" customWidth="1"/>
    <col min="3" max="3" width="5.75" style="56" customWidth="1"/>
    <col min="4" max="5" width="17.125" style="56" customWidth="1"/>
    <col min="6" max="6" width="38.75" style="56" customWidth="1"/>
    <col min="7" max="14" width="16" style="58" hidden="1" customWidth="1"/>
    <col min="15" max="15" width="12.75" style="56" customWidth="1"/>
    <col min="16" max="16" width="2.75" style="56" customWidth="1"/>
    <col min="17" max="18" width="5.75" style="56" customWidth="1"/>
    <col min="19" max="52" width="16" style="57"/>
    <col min="53" max="16384" width="16" style="56"/>
  </cols>
  <sheetData>
    <row r="1" spans="1:52" ht="33" customHeight="1" x14ac:dyDescent="0.2">
      <c r="A1" s="93" t="s">
        <v>98</v>
      </c>
      <c r="B1" s="92" t="s">
        <v>97</v>
      </c>
      <c r="C1" s="60"/>
      <c r="D1" s="104" t="s">
        <v>96</v>
      </c>
      <c r="E1" s="105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60"/>
    </row>
    <row r="2" spans="1:52" ht="18" customHeight="1" x14ac:dyDescent="0.2">
      <c r="A2" s="93" t="s">
        <v>95</v>
      </c>
      <c r="B2" s="92" t="s">
        <v>61</v>
      </c>
      <c r="C2" s="6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60"/>
    </row>
    <row r="3" spans="1:52" ht="18" customHeight="1" x14ac:dyDescent="0.2">
      <c r="A3" s="93" t="s">
        <v>94</v>
      </c>
      <c r="B3" s="92" t="s">
        <v>58</v>
      </c>
      <c r="C3" s="60"/>
      <c r="D3" s="103" t="s">
        <v>93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60"/>
    </row>
    <row r="4" spans="1:52" ht="18" customHeight="1" thickBot="1" x14ac:dyDescent="0.25">
      <c r="A4" s="93" t="s">
        <v>92</v>
      </c>
      <c r="B4" s="102" t="s">
        <v>57</v>
      </c>
      <c r="C4" s="60"/>
      <c r="D4" s="60"/>
      <c r="E4" s="100"/>
      <c r="F4" s="100"/>
      <c r="G4" s="99"/>
      <c r="H4" s="99"/>
      <c r="I4" s="99"/>
      <c r="J4" s="99"/>
      <c r="K4" s="99"/>
      <c r="L4" s="99"/>
      <c r="M4" s="99"/>
      <c r="N4" s="99"/>
      <c r="O4" s="100"/>
      <c r="P4" s="100"/>
      <c r="Q4" s="100"/>
      <c r="R4" s="60"/>
    </row>
    <row r="5" spans="1:52" ht="18" customHeight="1" thickBot="1" x14ac:dyDescent="0.25">
      <c r="A5" s="93" t="s">
        <v>91</v>
      </c>
      <c r="B5" s="102" t="s">
        <v>57</v>
      </c>
      <c r="C5" s="60"/>
      <c r="D5" s="101" t="s">
        <v>90</v>
      </c>
      <c r="E5" s="245">
        <v>2014</v>
      </c>
      <c r="F5" s="100"/>
      <c r="G5" s="99"/>
      <c r="H5" s="99"/>
      <c r="I5" s="99"/>
      <c r="J5" s="99"/>
      <c r="K5" s="99"/>
      <c r="L5" s="99"/>
      <c r="M5" s="99"/>
      <c r="N5" s="99"/>
      <c r="O5" s="100"/>
      <c r="P5" s="100"/>
      <c r="Q5" s="100"/>
      <c r="R5" s="60"/>
    </row>
    <row r="6" spans="1:52" ht="18" customHeight="1" x14ac:dyDescent="0.2">
      <c r="A6" s="93" t="s">
        <v>89</v>
      </c>
      <c r="B6" s="92" t="s">
        <v>58</v>
      </c>
      <c r="C6" s="60"/>
      <c r="D6" s="60"/>
      <c r="E6" s="60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60"/>
    </row>
    <row r="7" spans="1:52" ht="30" customHeight="1" x14ac:dyDescent="0.2">
      <c r="A7" s="93" t="s">
        <v>88</v>
      </c>
      <c r="B7" s="92" t="s">
        <v>57</v>
      </c>
      <c r="C7" s="64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323" t="s">
        <v>87</v>
      </c>
      <c r="P7" s="323"/>
      <c r="Q7" s="323"/>
      <c r="R7" s="60"/>
    </row>
    <row r="8" spans="1:52" ht="17.25" hidden="1" customHeight="1" x14ac:dyDescent="0.2">
      <c r="A8" s="93" t="s">
        <v>86</v>
      </c>
      <c r="B8" s="92" t="s">
        <v>57</v>
      </c>
      <c r="C8" s="64"/>
      <c r="D8" s="97"/>
      <c r="E8" s="97"/>
      <c r="F8" s="97"/>
      <c r="G8" s="96"/>
      <c r="H8" s="96"/>
      <c r="I8" s="96"/>
      <c r="J8" s="96"/>
      <c r="K8" s="96"/>
      <c r="L8" s="96"/>
      <c r="M8" s="96"/>
      <c r="N8" s="89" t="s">
        <v>85</v>
      </c>
      <c r="O8" s="95">
        <f>$E$5</f>
        <v>2014</v>
      </c>
      <c r="P8" s="94"/>
      <c r="Q8" s="94"/>
      <c r="R8" s="60"/>
    </row>
    <row r="9" spans="1:52" s="86" customFormat="1" ht="17.25" hidden="1" customHeight="1" x14ac:dyDescent="0.2">
      <c r="A9" s="93" t="s">
        <v>84</v>
      </c>
      <c r="B9" s="92" t="s">
        <v>83</v>
      </c>
      <c r="C9" s="75"/>
      <c r="D9" s="91"/>
      <c r="E9" s="91"/>
      <c r="F9" s="91"/>
      <c r="G9" s="90"/>
      <c r="H9" s="90"/>
      <c r="I9" s="90"/>
      <c r="J9" s="90"/>
      <c r="K9" s="90"/>
      <c r="L9" s="90"/>
      <c r="M9" s="90"/>
      <c r="N9" s="89" t="s">
        <v>82</v>
      </c>
      <c r="O9" s="83" t="s">
        <v>58</v>
      </c>
      <c r="P9" s="83"/>
      <c r="Q9" s="82"/>
      <c r="R9" s="88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</row>
    <row r="10" spans="1:52" ht="17.25" hidden="1" customHeight="1" x14ac:dyDescent="0.2">
      <c r="B10" s="56"/>
      <c r="C10" s="64"/>
      <c r="D10" s="80"/>
      <c r="E10" s="80"/>
      <c r="F10" s="80"/>
      <c r="G10" s="79"/>
      <c r="H10" s="79"/>
      <c r="I10" s="79"/>
      <c r="J10" s="79"/>
      <c r="K10" s="79"/>
      <c r="L10" s="79"/>
      <c r="M10" s="79"/>
      <c r="N10" s="79"/>
      <c r="O10" s="83"/>
      <c r="P10" s="83"/>
      <c r="Q10" s="82"/>
      <c r="R10" s="60"/>
    </row>
    <row r="11" spans="1:52" s="68" customFormat="1" ht="17.25" hidden="1" customHeight="1" x14ac:dyDescent="0.2">
      <c r="A11" s="85"/>
      <c r="B11" s="85"/>
      <c r="C11" s="84"/>
      <c r="D11" s="74"/>
      <c r="E11" s="84"/>
      <c r="F11" s="74"/>
      <c r="G11" s="79"/>
      <c r="H11" s="79"/>
      <c r="I11" s="79"/>
      <c r="J11" s="79"/>
      <c r="K11" s="79"/>
      <c r="L11" s="79"/>
      <c r="M11" s="79"/>
      <c r="N11" s="79"/>
      <c r="O11" s="83"/>
      <c r="P11" s="83"/>
      <c r="Q11" s="82"/>
      <c r="R11" s="60"/>
      <c r="S11" s="81"/>
      <c r="T11" s="81"/>
      <c r="U11" s="69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69"/>
    </row>
    <row r="12" spans="1:52" ht="17.25" hidden="1" customHeight="1" x14ac:dyDescent="0.2">
      <c r="B12" s="56"/>
      <c r="C12" s="64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78"/>
      <c r="O12" s="77"/>
      <c r="P12" s="77"/>
      <c r="Q12" s="77"/>
      <c r="R12" s="60"/>
    </row>
    <row r="13" spans="1:52" s="68" customFormat="1" ht="3" hidden="1" customHeight="1" x14ac:dyDescent="0.2">
      <c r="A13" s="76"/>
      <c r="B13" s="76"/>
      <c r="C13" s="75"/>
      <c r="D13" s="74"/>
      <c r="E13" s="74"/>
      <c r="F13" s="74"/>
      <c r="G13" s="72" t="s">
        <v>81</v>
      </c>
      <c r="H13" s="72" t="s">
        <v>80</v>
      </c>
      <c r="I13" s="73" t="s">
        <v>79</v>
      </c>
      <c r="J13" s="72" t="s">
        <v>78</v>
      </c>
      <c r="K13" s="72" t="s">
        <v>77</v>
      </c>
      <c r="L13" s="73" t="s">
        <v>76</v>
      </c>
      <c r="M13" s="73" t="s">
        <v>75</v>
      </c>
      <c r="N13" s="72" t="s">
        <v>74</v>
      </c>
      <c r="O13" s="71"/>
      <c r="P13" s="71"/>
      <c r="Q13" s="71"/>
      <c r="R13" s="70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 ht="15" customHeight="1" x14ac:dyDescent="0.2">
      <c r="B14" s="56"/>
      <c r="C14" s="64"/>
      <c r="D14" s="324" t="s">
        <v>73</v>
      </c>
      <c r="E14" s="327" t="s">
        <v>71</v>
      </c>
      <c r="F14" s="65" t="s">
        <v>0</v>
      </c>
      <c r="G14" s="62" t="s">
        <v>54</v>
      </c>
      <c r="H14" s="62" t="s">
        <v>70</v>
      </c>
      <c r="I14" s="62" t="s">
        <v>66</v>
      </c>
      <c r="J14" s="62" t="s">
        <v>58</v>
      </c>
      <c r="K14" s="62" t="s">
        <v>58</v>
      </c>
      <c r="L14" s="62" t="s">
        <v>57</v>
      </c>
      <c r="M14" s="62" t="s">
        <v>57</v>
      </c>
      <c r="N14" s="62" t="s">
        <v>57</v>
      </c>
      <c r="O14" s="246">
        <f>COUNTIFS(HR!E4:E500,"=الباحثون",HR!D4:D500,"=ذكر")</f>
        <v>0</v>
      </c>
      <c r="P14" s="247"/>
      <c r="Q14" s="248"/>
      <c r="R14" s="60"/>
    </row>
    <row r="15" spans="1:52" ht="15" customHeight="1" x14ac:dyDescent="0.2">
      <c r="B15" s="56"/>
      <c r="C15" s="64"/>
      <c r="D15" s="325"/>
      <c r="E15" s="327"/>
      <c r="F15" s="65" t="s">
        <v>65</v>
      </c>
      <c r="G15" s="62" t="s">
        <v>54</v>
      </c>
      <c r="H15" s="62" t="s">
        <v>70</v>
      </c>
      <c r="I15" s="62" t="s">
        <v>64</v>
      </c>
      <c r="J15" s="62" t="s">
        <v>58</v>
      </c>
      <c r="K15" s="62" t="s">
        <v>58</v>
      </c>
      <c r="L15" s="62" t="s">
        <v>57</v>
      </c>
      <c r="M15" s="62" t="s">
        <v>57</v>
      </c>
      <c r="N15" s="62" t="s">
        <v>57</v>
      </c>
      <c r="O15" s="246">
        <f>COUNTIFS(HR!E4:E500,"=الفنيون ومايعادلهم",HR!D4:D500,"=ذكر")</f>
        <v>0</v>
      </c>
      <c r="P15" s="247"/>
      <c r="Q15" s="248"/>
      <c r="R15" s="60"/>
    </row>
    <row r="16" spans="1:52" ht="15" customHeight="1" x14ac:dyDescent="0.2">
      <c r="B16" s="56"/>
      <c r="C16" s="64"/>
      <c r="D16" s="325"/>
      <c r="E16" s="327"/>
      <c r="F16" s="66" t="s">
        <v>63</v>
      </c>
      <c r="G16" s="62" t="s">
        <v>54</v>
      </c>
      <c r="H16" s="62" t="s">
        <v>70</v>
      </c>
      <c r="I16" s="62" t="s">
        <v>62</v>
      </c>
      <c r="J16" s="62" t="s">
        <v>58</v>
      </c>
      <c r="K16" s="62" t="s">
        <v>58</v>
      </c>
      <c r="L16" s="62" t="s">
        <v>57</v>
      </c>
      <c r="M16" s="62" t="s">
        <v>57</v>
      </c>
      <c r="N16" s="62" t="s">
        <v>57</v>
      </c>
      <c r="O16" s="246">
        <f>COUNTIFS(HR!E4:E500,"=موظفو الدعم",HR!D4:D500,"=ذكر")</f>
        <v>0</v>
      </c>
      <c r="P16" s="247"/>
      <c r="Q16" s="248"/>
      <c r="R16" s="60"/>
    </row>
    <row r="17" spans="2:18" ht="15" customHeight="1" x14ac:dyDescent="0.2">
      <c r="B17" s="56"/>
      <c r="C17" s="64"/>
      <c r="D17" s="325"/>
      <c r="E17" s="327"/>
      <c r="F17" s="65" t="s">
        <v>1</v>
      </c>
      <c r="G17" s="62" t="s">
        <v>54</v>
      </c>
      <c r="H17" s="62" t="s">
        <v>70</v>
      </c>
      <c r="I17" s="62" t="s">
        <v>61</v>
      </c>
      <c r="J17" s="62" t="s">
        <v>58</v>
      </c>
      <c r="K17" s="62" t="s">
        <v>58</v>
      </c>
      <c r="L17" s="62" t="s">
        <v>57</v>
      </c>
      <c r="M17" s="62" t="s">
        <v>57</v>
      </c>
      <c r="N17" s="62" t="s">
        <v>57</v>
      </c>
      <c r="O17" s="249">
        <v>0</v>
      </c>
      <c r="P17" s="250"/>
      <c r="Q17" s="251"/>
      <c r="R17" s="60"/>
    </row>
    <row r="18" spans="2:18" ht="15" customHeight="1" x14ac:dyDescent="0.2">
      <c r="B18" s="56"/>
      <c r="C18" s="64"/>
      <c r="D18" s="325"/>
      <c r="E18" s="327"/>
      <c r="F18" s="63" t="s">
        <v>60</v>
      </c>
      <c r="G18" s="62" t="s">
        <v>54</v>
      </c>
      <c r="H18" s="62" t="s">
        <v>70</v>
      </c>
      <c r="I18" s="62" t="s">
        <v>58</v>
      </c>
      <c r="J18" s="62" t="s">
        <v>58</v>
      </c>
      <c r="K18" s="62" t="s">
        <v>58</v>
      </c>
      <c r="L18" s="62" t="s">
        <v>57</v>
      </c>
      <c r="M18" s="62" t="s">
        <v>57</v>
      </c>
      <c r="N18" s="62" t="s">
        <v>57</v>
      </c>
      <c r="O18" s="252">
        <f>IF(OR(SUMPRODUCT(--(O14:O17=""),--(P14:P17=""))&gt;0,COUNTIF(P14:P17,"M")&gt;0, COUNTIF(P14:P17,"X")=4),"",SUM(O14:O17))</f>
        <v>0</v>
      </c>
      <c r="P18" s="253" t="str">
        <f>IF(AND(COUNTIF(P14:P17,"X")=4,SUM(O14:O17)=0,ISNUMBER(O18)),"",IF(COUNTIF(P14:P17,"M")&gt;0,"M", IF(AND(COUNTIF(P14:P17,P14)=4,OR(P14="X",P14="W",P14="Z")),UPPER(P14),"")))</f>
        <v/>
      </c>
      <c r="Q18" s="254"/>
      <c r="R18" s="60"/>
    </row>
    <row r="19" spans="2:18" ht="15" customHeight="1" x14ac:dyDescent="0.2">
      <c r="B19" s="56"/>
      <c r="C19" s="64"/>
      <c r="D19" s="325"/>
      <c r="E19" s="327" t="s">
        <v>69</v>
      </c>
      <c r="F19" s="65" t="s">
        <v>0</v>
      </c>
      <c r="G19" s="62" t="s">
        <v>54</v>
      </c>
      <c r="H19" s="62" t="s">
        <v>68</v>
      </c>
      <c r="I19" s="62" t="s">
        <v>66</v>
      </c>
      <c r="J19" s="62" t="s">
        <v>58</v>
      </c>
      <c r="K19" s="62" t="s">
        <v>58</v>
      </c>
      <c r="L19" s="62" t="s">
        <v>57</v>
      </c>
      <c r="M19" s="62" t="s">
        <v>57</v>
      </c>
      <c r="N19" s="62" t="s">
        <v>57</v>
      </c>
      <c r="O19" s="255">
        <f>COUNTIFS(HR!E4:E500,"=الباحثون",HR!D4:D500,"=انثى")</f>
        <v>0</v>
      </c>
      <c r="P19" s="256"/>
      <c r="Q19" s="257"/>
      <c r="R19" s="60"/>
    </row>
    <row r="20" spans="2:18" ht="15" customHeight="1" x14ac:dyDescent="0.2">
      <c r="B20" s="56"/>
      <c r="C20" s="64"/>
      <c r="D20" s="325"/>
      <c r="E20" s="327"/>
      <c r="F20" s="65" t="s">
        <v>65</v>
      </c>
      <c r="G20" s="62" t="s">
        <v>54</v>
      </c>
      <c r="H20" s="62" t="s">
        <v>68</v>
      </c>
      <c r="I20" s="62" t="s">
        <v>64</v>
      </c>
      <c r="J20" s="62" t="s">
        <v>58</v>
      </c>
      <c r="K20" s="62" t="s">
        <v>58</v>
      </c>
      <c r="L20" s="62" t="s">
        <v>57</v>
      </c>
      <c r="M20" s="62" t="s">
        <v>57</v>
      </c>
      <c r="N20" s="62" t="s">
        <v>57</v>
      </c>
      <c r="O20" s="258">
        <f>COUNTIFS(HR!E4:E500,"=الفنيون ومايعادلهم",HR!D4:D500,"=انثى")</f>
        <v>0</v>
      </c>
      <c r="P20" s="247"/>
      <c r="Q20" s="248"/>
      <c r="R20" s="60"/>
    </row>
    <row r="21" spans="2:18" ht="15" customHeight="1" x14ac:dyDescent="0.2">
      <c r="B21" s="56"/>
      <c r="C21" s="64"/>
      <c r="D21" s="325"/>
      <c r="E21" s="327"/>
      <c r="F21" s="66" t="s">
        <v>63</v>
      </c>
      <c r="G21" s="62" t="s">
        <v>54</v>
      </c>
      <c r="H21" s="62" t="s">
        <v>68</v>
      </c>
      <c r="I21" s="62" t="s">
        <v>62</v>
      </c>
      <c r="J21" s="62" t="s">
        <v>58</v>
      </c>
      <c r="K21" s="62" t="s">
        <v>58</v>
      </c>
      <c r="L21" s="62" t="s">
        <v>57</v>
      </c>
      <c r="M21" s="62" t="s">
        <v>57</v>
      </c>
      <c r="N21" s="62" t="s">
        <v>57</v>
      </c>
      <c r="O21" s="258">
        <f>COUNTIFS(HR!E4:E500,"=موظفو الدعم",HR!D4:D500,"=انثى")</f>
        <v>0</v>
      </c>
      <c r="P21" s="247"/>
      <c r="Q21" s="248"/>
      <c r="R21" s="60"/>
    </row>
    <row r="22" spans="2:18" ht="15" customHeight="1" x14ac:dyDescent="0.2">
      <c r="B22" s="56"/>
      <c r="C22" s="64"/>
      <c r="D22" s="325"/>
      <c r="E22" s="327"/>
      <c r="F22" s="65" t="s">
        <v>1</v>
      </c>
      <c r="G22" s="62" t="s">
        <v>54</v>
      </c>
      <c r="H22" s="62" t="s">
        <v>68</v>
      </c>
      <c r="I22" s="62" t="s">
        <v>61</v>
      </c>
      <c r="J22" s="62" t="s">
        <v>58</v>
      </c>
      <c r="K22" s="62" t="s">
        <v>58</v>
      </c>
      <c r="L22" s="62" t="s">
        <v>57</v>
      </c>
      <c r="M22" s="62" t="s">
        <v>57</v>
      </c>
      <c r="N22" s="62" t="s">
        <v>57</v>
      </c>
      <c r="O22" s="259">
        <v>0</v>
      </c>
      <c r="P22" s="250"/>
      <c r="Q22" s="251"/>
      <c r="R22" s="60"/>
    </row>
    <row r="23" spans="2:18" ht="15" customHeight="1" x14ac:dyDescent="0.2">
      <c r="B23" s="56"/>
      <c r="C23" s="64"/>
      <c r="D23" s="325"/>
      <c r="E23" s="327"/>
      <c r="F23" s="63" t="s">
        <v>60</v>
      </c>
      <c r="G23" s="62" t="s">
        <v>54</v>
      </c>
      <c r="H23" s="62" t="s">
        <v>68</v>
      </c>
      <c r="I23" s="62" t="s">
        <v>58</v>
      </c>
      <c r="J23" s="62" t="s">
        <v>58</v>
      </c>
      <c r="K23" s="62" t="s">
        <v>58</v>
      </c>
      <c r="L23" s="62" t="s">
        <v>57</v>
      </c>
      <c r="M23" s="62" t="s">
        <v>57</v>
      </c>
      <c r="N23" s="62" t="s">
        <v>57</v>
      </c>
      <c r="O23" s="260">
        <f>IF(OR(SUMPRODUCT(--(O19:O22=""),--(P19:P22=""))&gt;0,COUNTIF(P19:P22,"M")&gt;0, COUNTIF(P19:P22,"X")=4),"",SUM(O19:O22))</f>
        <v>0</v>
      </c>
      <c r="P23" s="253" t="str">
        <f>IF(AND(COUNTIF(P19:P22,"X")=4,SUM(O19:O22)=0,ISNUMBER(O23)),"",IF(COUNTIF(P19:P22,"M")&gt;0,"M", IF(AND(COUNTIF(P19:P22,P19)=4,OR(P19="X",P19="W",P19="Z")),UPPER(P19),"")))</f>
        <v/>
      </c>
      <c r="Q23" s="254"/>
      <c r="R23" s="60"/>
    </row>
    <row r="24" spans="2:18" ht="15" customHeight="1" x14ac:dyDescent="0.2">
      <c r="B24" s="56"/>
      <c r="C24" s="64"/>
      <c r="D24" s="325"/>
      <c r="E24" s="327" t="s">
        <v>67</v>
      </c>
      <c r="F24" s="65" t="s">
        <v>0</v>
      </c>
      <c r="G24" s="62" t="s">
        <v>54</v>
      </c>
      <c r="H24" s="62" t="s">
        <v>58</v>
      </c>
      <c r="I24" s="62" t="s">
        <v>66</v>
      </c>
      <c r="J24" s="62" t="s">
        <v>58</v>
      </c>
      <c r="K24" s="62" t="s">
        <v>58</v>
      </c>
      <c r="L24" s="62" t="s">
        <v>57</v>
      </c>
      <c r="M24" s="62" t="s">
        <v>57</v>
      </c>
      <c r="N24" s="62" t="s">
        <v>57</v>
      </c>
      <c r="O24" s="261">
        <f>IF(OR(AND(O14="",P14=""),AND(O19="",P19=""),AND(P14="X",P19="X"),OR(P14="M",P19="M")),"",SUM(O14,O19))</f>
        <v>0</v>
      </c>
      <c r="P24" s="262" t="str">
        <f>IF(AND(AND(P14="X",P19="X"),SUM(O14,O19)=0,ISNUMBER(O24)),"",IF(OR(P14="M",P19="M"),"M",IF(AND(P14=P19,OR(P14="X",P14="W",P14="Z")), UPPER(P14),"")))</f>
        <v/>
      </c>
      <c r="Q24" s="263"/>
      <c r="R24" s="60"/>
    </row>
    <row r="25" spans="2:18" ht="15" customHeight="1" x14ac:dyDescent="0.2">
      <c r="B25" s="56"/>
      <c r="C25" s="64"/>
      <c r="D25" s="325"/>
      <c r="E25" s="327"/>
      <c r="F25" s="65" t="s">
        <v>65</v>
      </c>
      <c r="G25" s="62" t="s">
        <v>54</v>
      </c>
      <c r="H25" s="62" t="s">
        <v>58</v>
      </c>
      <c r="I25" s="62" t="s">
        <v>64</v>
      </c>
      <c r="J25" s="62" t="s">
        <v>58</v>
      </c>
      <c r="K25" s="62" t="s">
        <v>58</v>
      </c>
      <c r="L25" s="62" t="s">
        <v>57</v>
      </c>
      <c r="M25" s="62" t="s">
        <v>57</v>
      </c>
      <c r="N25" s="62" t="s">
        <v>57</v>
      </c>
      <c r="O25" s="261">
        <f>IF(OR(AND(O15="",P15=""),AND(O20="",P20=""),AND(P15="X",P20="X"),OR(P15="M",P20="M")),"",SUM(O15,O20))</f>
        <v>0</v>
      </c>
      <c r="P25" s="262" t="str">
        <f>IF(AND(AND(P15="X",P20="X"),SUM(O15,O20)=0,ISNUMBER(O25)),"",IF(OR(P15="M",P20="M"),"M",IF(AND(P15=P20,OR(P15="X",P15="W",P15="Z")), UPPER(P15),"")))</f>
        <v/>
      </c>
      <c r="Q25" s="263"/>
      <c r="R25" s="60"/>
    </row>
    <row r="26" spans="2:18" ht="15" customHeight="1" x14ac:dyDescent="0.2">
      <c r="B26" s="56"/>
      <c r="C26" s="64"/>
      <c r="D26" s="325"/>
      <c r="E26" s="327"/>
      <c r="F26" s="66" t="s">
        <v>63</v>
      </c>
      <c r="G26" s="62" t="s">
        <v>54</v>
      </c>
      <c r="H26" s="62" t="s">
        <v>58</v>
      </c>
      <c r="I26" s="62" t="s">
        <v>62</v>
      </c>
      <c r="J26" s="62" t="s">
        <v>58</v>
      </c>
      <c r="K26" s="62" t="s">
        <v>58</v>
      </c>
      <c r="L26" s="62" t="s">
        <v>57</v>
      </c>
      <c r="M26" s="62" t="s">
        <v>57</v>
      </c>
      <c r="N26" s="62" t="s">
        <v>57</v>
      </c>
      <c r="O26" s="261">
        <f>IF(OR(AND(O16="",P16=""),AND(O21="",P21=""),AND(P16="X",P21="X"),OR(P16="M",P21="M")),"",SUM(O16,O21))</f>
        <v>0</v>
      </c>
      <c r="P26" s="262" t="str">
        <f>IF(AND(AND(P16="X",P21="X"),SUM(O16,O21)=0,ISNUMBER(O26)),"",IF(OR(P16="M",P21="M"),"M",IF(AND(P16=P21,OR(P16="X",P16="W",P16="Z")), UPPER(P16),"")))</f>
        <v/>
      </c>
      <c r="Q26" s="263"/>
      <c r="R26" s="60"/>
    </row>
    <row r="27" spans="2:18" ht="15" customHeight="1" x14ac:dyDescent="0.2">
      <c r="B27" s="56"/>
      <c r="C27" s="64"/>
      <c r="D27" s="325"/>
      <c r="E27" s="327"/>
      <c r="F27" s="65" t="s">
        <v>1</v>
      </c>
      <c r="G27" s="62" t="s">
        <v>54</v>
      </c>
      <c r="H27" s="62" t="s">
        <v>58</v>
      </c>
      <c r="I27" s="62" t="s">
        <v>61</v>
      </c>
      <c r="J27" s="62" t="s">
        <v>58</v>
      </c>
      <c r="K27" s="62" t="s">
        <v>58</v>
      </c>
      <c r="L27" s="62" t="s">
        <v>57</v>
      </c>
      <c r="M27" s="62" t="s">
        <v>57</v>
      </c>
      <c r="N27" s="62" t="s">
        <v>57</v>
      </c>
      <c r="O27" s="261">
        <f>IF(OR(AND(O17="",P17=""),AND(O22="",P22=""),AND(P17="X",P22="X"),OR(P17="M",P22="M")),"",SUM(O17,O22))</f>
        <v>0</v>
      </c>
      <c r="P27" s="262" t="str">
        <f>IF(AND(AND(P17="X",P22="X"),SUM(O17,O22)=0,ISNUMBER(O27)),"",IF(OR(P17="M",P22="M"),"M",IF(AND(P17=P22,OR(P17="X",P17="W",P17="Z")), UPPER(P17),"")))</f>
        <v/>
      </c>
      <c r="Q27" s="263"/>
      <c r="R27" s="60"/>
    </row>
    <row r="28" spans="2:18" ht="15" customHeight="1" x14ac:dyDescent="0.2">
      <c r="B28" s="56"/>
      <c r="C28" s="64"/>
      <c r="D28" s="326"/>
      <c r="E28" s="327"/>
      <c r="F28" s="63" t="s">
        <v>60</v>
      </c>
      <c r="G28" s="62" t="s">
        <v>54</v>
      </c>
      <c r="H28" s="62" t="s">
        <v>58</v>
      </c>
      <c r="I28" s="62" t="s">
        <v>58</v>
      </c>
      <c r="J28" s="62" t="s">
        <v>58</v>
      </c>
      <c r="K28" s="62" t="s">
        <v>58</v>
      </c>
      <c r="L28" s="62" t="s">
        <v>57</v>
      </c>
      <c r="M28" s="62" t="s">
        <v>57</v>
      </c>
      <c r="N28" s="62" t="s">
        <v>57</v>
      </c>
      <c r="O28" s="261">
        <f>IF(OR(AND(O18="",P18=""),AND(O23="",P23=""),AND(P18="X",P23="X"),OR(P18="M",P23="M")),"",SUM(O18,O23))</f>
        <v>0</v>
      </c>
      <c r="P28" s="262" t="str">
        <f>IF(AND(AND(P18="X",P23="X"),SUM(O18,O23)=0,ISNUMBER(O28)),"",IF(OR(P18="M",P23="M"),"M",IF(AND(P18=P23,OR(P18="X",P18="W",P18="Z")), UPPER(P18),"")))</f>
        <v/>
      </c>
      <c r="Q28" s="263"/>
      <c r="R28" s="60"/>
    </row>
    <row r="29" spans="2:18" ht="17.25" customHeight="1" x14ac:dyDescent="0.2">
      <c r="B29" s="5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93"/>
      <c r="P29" s="64"/>
      <c r="Q29" s="64"/>
      <c r="R29" s="60"/>
    </row>
    <row r="30" spans="2:18" ht="15" customHeight="1" x14ac:dyDescent="0.2">
      <c r="B30" s="56"/>
      <c r="C30" s="64"/>
      <c r="D30" s="324" t="s">
        <v>72</v>
      </c>
      <c r="E30" s="327" t="s">
        <v>71</v>
      </c>
      <c r="F30" s="65" t="s">
        <v>0</v>
      </c>
      <c r="G30" s="62" t="s">
        <v>59</v>
      </c>
      <c r="H30" s="62" t="s">
        <v>70</v>
      </c>
      <c r="I30" s="62" t="s">
        <v>66</v>
      </c>
      <c r="J30" s="62" t="s">
        <v>58</v>
      </c>
      <c r="K30" s="62" t="s">
        <v>58</v>
      </c>
      <c r="L30" s="62" t="s">
        <v>57</v>
      </c>
      <c r="M30" s="62" t="s">
        <v>57</v>
      </c>
      <c r="N30" s="62" t="s">
        <v>57</v>
      </c>
      <c r="O30" s="264">
        <f>SUMIFS(HR!M4:M500,HR!E4:E500,"=الباحثون",HR!D4:D500,"=ذكر")</f>
        <v>0</v>
      </c>
      <c r="P30" s="247"/>
      <c r="Q30" s="248"/>
      <c r="R30" s="60"/>
    </row>
    <row r="31" spans="2:18" ht="15" customHeight="1" x14ac:dyDescent="0.2">
      <c r="B31" s="56"/>
      <c r="C31" s="64"/>
      <c r="D31" s="325"/>
      <c r="E31" s="327"/>
      <c r="F31" s="65" t="s">
        <v>65</v>
      </c>
      <c r="G31" s="62" t="s">
        <v>59</v>
      </c>
      <c r="H31" s="62" t="s">
        <v>70</v>
      </c>
      <c r="I31" s="62" t="s">
        <v>64</v>
      </c>
      <c r="J31" s="62" t="s">
        <v>58</v>
      </c>
      <c r="K31" s="62" t="s">
        <v>58</v>
      </c>
      <c r="L31" s="62" t="s">
        <v>57</v>
      </c>
      <c r="M31" s="62" t="s">
        <v>57</v>
      </c>
      <c r="N31" s="62" t="s">
        <v>57</v>
      </c>
      <c r="O31" s="264">
        <f>SUMIFS(HR!M4:M500,HR!E4:E500,"=الفنيون ومايعادلهم",HR!D4:D500,"=ذكر")</f>
        <v>0</v>
      </c>
      <c r="P31" s="247"/>
      <c r="Q31" s="248"/>
      <c r="R31" s="60"/>
    </row>
    <row r="32" spans="2:18" ht="15" customHeight="1" x14ac:dyDescent="0.2">
      <c r="B32" s="56"/>
      <c r="C32" s="64"/>
      <c r="D32" s="325"/>
      <c r="E32" s="327"/>
      <c r="F32" s="66" t="s">
        <v>63</v>
      </c>
      <c r="G32" s="62" t="s">
        <v>59</v>
      </c>
      <c r="H32" s="62" t="s">
        <v>70</v>
      </c>
      <c r="I32" s="62" t="s">
        <v>62</v>
      </c>
      <c r="J32" s="62" t="s">
        <v>58</v>
      </c>
      <c r="K32" s="62" t="s">
        <v>58</v>
      </c>
      <c r="L32" s="62" t="s">
        <v>57</v>
      </c>
      <c r="M32" s="62" t="s">
        <v>57</v>
      </c>
      <c r="N32" s="62" t="s">
        <v>57</v>
      </c>
      <c r="O32" s="264">
        <f>SUMIFS(HR!M4:M500,HR!E4:E500,"=موظفو الدعم",HR!D4:D500,"=ذكر")</f>
        <v>0</v>
      </c>
      <c r="P32" s="247"/>
      <c r="Q32" s="248"/>
      <c r="R32" s="60"/>
    </row>
    <row r="33" spans="2:18" ht="15" customHeight="1" x14ac:dyDescent="0.2">
      <c r="B33" s="56"/>
      <c r="C33" s="64"/>
      <c r="D33" s="325"/>
      <c r="E33" s="327"/>
      <c r="F33" s="65" t="s">
        <v>1</v>
      </c>
      <c r="G33" s="62" t="s">
        <v>59</v>
      </c>
      <c r="H33" s="62" t="s">
        <v>70</v>
      </c>
      <c r="I33" s="62" t="s">
        <v>61</v>
      </c>
      <c r="J33" s="62" t="s">
        <v>58</v>
      </c>
      <c r="K33" s="62" t="s">
        <v>58</v>
      </c>
      <c r="L33" s="62" t="s">
        <v>57</v>
      </c>
      <c r="M33" s="62" t="s">
        <v>57</v>
      </c>
      <c r="N33" s="62" t="s">
        <v>57</v>
      </c>
      <c r="O33" s="265">
        <v>0</v>
      </c>
      <c r="P33" s="250"/>
      <c r="Q33" s="251"/>
      <c r="R33" s="60"/>
    </row>
    <row r="34" spans="2:18" ht="15" customHeight="1" x14ac:dyDescent="0.2">
      <c r="B34" s="56"/>
      <c r="C34" s="64"/>
      <c r="D34" s="325"/>
      <c r="E34" s="327"/>
      <c r="F34" s="63" t="s">
        <v>60</v>
      </c>
      <c r="G34" s="62" t="s">
        <v>59</v>
      </c>
      <c r="H34" s="62" t="s">
        <v>70</v>
      </c>
      <c r="I34" s="62" t="s">
        <v>58</v>
      </c>
      <c r="J34" s="62" t="s">
        <v>58</v>
      </c>
      <c r="K34" s="62" t="s">
        <v>58</v>
      </c>
      <c r="L34" s="62" t="s">
        <v>57</v>
      </c>
      <c r="M34" s="62" t="s">
        <v>57</v>
      </c>
      <c r="N34" s="62" t="s">
        <v>57</v>
      </c>
      <c r="O34" s="266">
        <f>IF(OR(SUMPRODUCT(--(O30:O33=""),--(P30:P33=""))&gt;0,COUNTIF(P30:P33,"M")&gt;0, COUNTIF(P30:P33,"X")=4),"",SUM(O30:O33))</f>
        <v>0</v>
      </c>
      <c r="P34" s="253" t="str">
        <f>IF(AND(COUNTIF(P30:P33,"X")=4,SUM(O30:O33)=0,ISNUMBER(O34)),"",IF(COUNTIF(P30:P33,"M")&gt;0,"M", IF(AND(COUNTIF(P30:P33,P30)=4,OR(P30="X",P30="W",P30="Z")),UPPER(P30),"")))</f>
        <v/>
      </c>
      <c r="Q34" s="254"/>
      <c r="R34" s="60"/>
    </row>
    <row r="35" spans="2:18" ht="15" customHeight="1" x14ac:dyDescent="0.2">
      <c r="B35" s="56"/>
      <c r="C35" s="64"/>
      <c r="D35" s="325"/>
      <c r="E35" s="327" t="s">
        <v>69</v>
      </c>
      <c r="F35" s="65" t="s">
        <v>0</v>
      </c>
      <c r="G35" s="62" t="s">
        <v>59</v>
      </c>
      <c r="H35" s="62" t="s">
        <v>68</v>
      </c>
      <c r="I35" s="62" t="s">
        <v>66</v>
      </c>
      <c r="J35" s="62" t="s">
        <v>58</v>
      </c>
      <c r="K35" s="62" t="s">
        <v>58</v>
      </c>
      <c r="L35" s="62" t="s">
        <v>57</v>
      </c>
      <c r="M35" s="62" t="s">
        <v>57</v>
      </c>
      <c r="N35" s="62" t="s">
        <v>57</v>
      </c>
      <c r="O35" s="267">
        <f>SUMIFS(HR!M4:M500,HR!E4:E500,"=الباحثون",HR!D4:D500,"=انثى")</f>
        <v>0</v>
      </c>
      <c r="P35" s="256"/>
      <c r="Q35" s="257"/>
      <c r="R35" s="60"/>
    </row>
    <row r="36" spans="2:18" ht="15" customHeight="1" x14ac:dyDescent="0.2">
      <c r="B36" s="56"/>
      <c r="C36" s="64"/>
      <c r="D36" s="325"/>
      <c r="E36" s="327"/>
      <c r="F36" s="65" t="s">
        <v>65</v>
      </c>
      <c r="G36" s="62" t="s">
        <v>59</v>
      </c>
      <c r="H36" s="62" t="s">
        <v>68</v>
      </c>
      <c r="I36" s="62" t="s">
        <v>64</v>
      </c>
      <c r="J36" s="62" t="s">
        <v>58</v>
      </c>
      <c r="K36" s="62" t="s">
        <v>58</v>
      </c>
      <c r="L36" s="62" t="s">
        <v>57</v>
      </c>
      <c r="M36" s="62" t="s">
        <v>57</v>
      </c>
      <c r="N36" s="62" t="s">
        <v>57</v>
      </c>
      <c r="O36" s="264">
        <f>SUMIFS(HR!M4:M500,HR!E4:E500,"=الفنيون ومايعادلهم",HR!D4:D500,"=انثى")</f>
        <v>0</v>
      </c>
      <c r="P36" s="247"/>
      <c r="Q36" s="248"/>
      <c r="R36" s="60"/>
    </row>
    <row r="37" spans="2:18" ht="15" customHeight="1" x14ac:dyDescent="0.2">
      <c r="B37" s="56"/>
      <c r="C37" s="64"/>
      <c r="D37" s="325"/>
      <c r="E37" s="327"/>
      <c r="F37" s="66" t="s">
        <v>63</v>
      </c>
      <c r="G37" s="62" t="s">
        <v>59</v>
      </c>
      <c r="H37" s="62" t="s">
        <v>68</v>
      </c>
      <c r="I37" s="62" t="s">
        <v>62</v>
      </c>
      <c r="J37" s="62" t="s">
        <v>58</v>
      </c>
      <c r="K37" s="62" t="s">
        <v>58</v>
      </c>
      <c r="L37" s="62" t="s">
        <v>57</v>
      </c>
      <c r="M37" s="62" t="s">
        <v>57</v>
      </c>
      <c r="N37" s="62" t="s">
        <v>57</v>
      </c>
      <c r="O37" s="264">
        <f>SUMIFS(HR!M4:M500,HR!E4:E500,"=موظفو الدعم",HR!D4:D500,"=انثى")</f>
        <v>0</v>
      </c>
      <c r="P37" s="247"/>
      <c r="Q37" s="248"/>
      <c r="R37" s="60"/>
    </row>
    <row r="38" spans="2:18" ht="15" customHeight="1" x14ac:dyDescent="0.2">
      <c r="B38" s="56"/>
      <c r="C38" s="64"/>
      <c r="D38" s="325"/>
      <c r="E38" s="327"/>
      <c r="F38" s="65" t="s">
        <v>1</v>
      </c>
      <c r="G38" s="62" t="s">
        <v>59</v>
      </c>
      <c r="H38" s="62" t="s">
        <v>68</v>
      </c>
      <c r="I38" s="62" t="s">
        <v>61</v>
      </c>
      <c r="J38" s="62" t="s">
        <v>58</v>
      </c>
      <c r="K38" s="62" t="s">
        <v>58</v>
      </c>
      <c r="L38" s="62" t="s">
        <v>57</v>
      </c>
      <c r="M38" s="62" t="s">
        <v>57</v>
      </c>
      <c r="N38" s="62" t="s">
        <v>57</v>
      </c>
      <c r="O38" s="265">
        <v>0</v>
      </c>
      <c r="P38" s="250"/>
      <c r="Q38" s="251"/>
      <c r="R38" s="60"/>
    </row>
    <row r="39" spans="2:18" ht="15" customHeight="1" x14ac:dyDescent="0.2">
      <c r="B39" s="56"/>
      <c r="C39" s="64"/>
      <c r="D39" s="325"/>
      <c r="E39" s="327"/>
      <c r="F39" s="63" t="s">
        <v>60</v>
      </c>
      <c r="G39" s="62" t="s">
        <v>59</v>
      </c>
      <c r="H39" s="62" t="s">
        <v>68</v>
      </c>
      <c r="I39" s="62" t="s">
        <v>58</v>
      </c>
      <c r="J39" s="62" t="s">
        <v>58</v>
      </c>
      <c r="K39" s="62" t="s">
        <v>58</v>
      </c>
      <c r="L39" s="62" t="s">
        <v>57</v>
      </c>
      <c r="M39" s="62" t="s">
        <v>57</v>
      </c>
      <c r="N39" s="62" t="s">
        <v>57</v>
      </c>
      <c r="O39" s="266">
        <f>IF(OR(SUMPRODUCT(--(O35:O38=""),--(P35:P38=""))&gt;0,COUNTIF(P35:P38,"M")&gt;0, COUNTIF(P35:P38,"X")=4),"",SUM(O35:O38))</f>
        <v>0</v>
      </c>
      <c r="P39" s="253" t="str">
        <f>IF(AND(COUNTIF(P35:P38,"X")=4,SUM(O35:O38)=0,ISNUMBER(O39)),"",IF(COUNTIF(P35:P38,"M")&gt;0,"M", IF(AND(COUNTIF(P35:P38,P35)=4,OR(P35="X",P35="W",P35="Z")),UPPER(P35),"")))</f>
        <v/>
      </c>
      <c r="Q39" s="254"/>
      <c r="R39" s="60"/>
    </row>
    <row r="40" spans="2:18" ht="15" customHeight="1" x14ac:dyDescent="0.2">
      <c r="B40" s="56"/>
      <c r="C40" s="64"/>
      <c r="D40" s="325"/>
      <c r="E40" s="327" t="s">
        <v>67</v>
      </c>
      <c r="F40" s="65" t="s">
        <v>0</v>
      </c>
      <c r="G40" s="62" t="s">
        <v>59</v>
      </c>
      <c r="H40" s="62" t="s">
        <v>58</v>
      </c>
      <c r="I40" s="62" t="s">
        <v>66</v>
      </c>
      <c r="J40" s="62" t="s">
        <v>58</v>
      </c>
      <c r="K40" s="62" t="s">
        <v>58</v>
      </c>
      <c r="L40" s="62" t="s">
        <v>57</v>
      </c>
      <c r="M40" s="62" t="s">
        <v>57</v>
      </c>
      <c r="N40" s="62" t="s">
        <v>57</v>
      </c>
      <c r="O40" s="268">
        <f>IF(OR(AND(O30="",P30=""),AND(O35="",P35=""),AND(P30="X",P35="X"),OR(P30="M",P35="M")),"",SUM(O30,O35))</f>
        <v>0</v>
      </c>
      <c r="P40" s="262" t="str">
        <f>IF(AND(AND(P30="X",P35="X"),SUM(O30,O35)=0,ISNUMBER(O40)),"",IF(OR(P30="M",P35="M"),"M",IF(AND(P30=P35,OR(P30="X",P30="W",P30="Z")), UPPER(P30),"")))</f>
        <v/>
      </c>
      <c r="Q40" s="263"/>
      <c r="R40" s="60"/>
    </row>
    <row r="41" spans="2:18" ht="15" customHeight="1" x14ac:dyDescent="0.2">
      <c r="B41" s="56"/>
      <c r="C41" s="64"/>
      <c r="D41" s="325"/>
      <c r="E41" s="327"/>
      <c r="F41" s="65" t="s">
        <v>65</v>
      </c>
      <c r="G41" s="62" t="s">
        <v>59</v>
      </c>
      <c r="H41" s="62" t="s">
        <v>58</v>
      </c>
      <c r="I41" s="62" t="s">
        <v>64</v>
      </c>
      <c r="J41" s="62" t="s">
        <v>58</v>
      </c>
      <c r="K41" s="62" t="s">
        <v>58</v>
      </c>
      <c r="L41" s="62" t="s">
        <v>57</v>
      </c>
      <c r="M41" s="62" t="s">
        <v>57</v>
      </c>
      <c r="N41" s="62" t="s">
        <v>57</v>
      </c>
      <c r="O41" s="268">
        <f>IF(OR(AND(O31="",P31=""),AND(O36="",P36=""),AND(P31="X",P36="X"),OR(P31="M",P36="M")),"",SUM(O31,O36))</f>
        <v>0</v>
      </c>
      <c r="P41" s="262" t="str">
        <f>IF(AND(AND(P31="X",P36="X"),SUM(O31,O36)=0,ISNUMBER(O41)),"",IF(OR(P31="M",P36="M"),"M",IF(AND(P31=P36,OR(P31="X",P31="W",P31="Z")), UPPER(P31),"")))</f>
        <v/>
      </c>
      <c r="Q41" s="263"/>
      <c r="R41" s="60"/>
    </row>
    <row r="42" spans="2:18" ht="15" customHeight="1" x14ac:dyDescent="0.2">
      <c r="B42" s="56"/>
      <c r="C42" s="64"/>
      <c r="D42" s="325"/>
      <c r="E42" s="327"/>
      <c r="F42" s="66" t="s">
        <v>63</v>
      </c>
      <c r="G42" s="62" t="s">
        <v>59</v>
      </c>
      <c r="H42" s="62" t="s">
        <v>58</v>
      </c>
      <c r="I42" s="62" t="s">
        <v>62</v>
      </c>
      <c r="J42" s="62" t="s">
        <v>58</v>
      </c>
      <c r="K42" s="62" t="s">
        <v>58</v>
      </c>
      <c r="L42" s="62" t="s">
        <v>57</v>
      </c>
      <c r="M42" s="62" t="s">
        <v>57</v>
      </c>
      <c r="N42" s="62" t="s">
        <v>57</v>
      </c>
      <c r="O42" s="268">
        <f>IF(OR(AND(O32="",P32=""),AND(O37="",P37=""),AND(P32="X",P37="X"),OR(P32="M",P37="M")),"",SUM(O32,O37))</f>
        <v>0</v>
      </c>
      <c r="P42" s="262" t="str">
        <f>IF(AND(AND(P32="X",P37="X"),SUM(O32,O37)=0,ISNUMBER(O42)),"",IF(OR(P32="M",P37="M"),"M",IF(AND(P32=P37,OR(P32="X",P32="W",P32="Z")), UPPER(P32),"")))</f>
        <v/>
      </c>
      <c r="Q42" s="263"/>
      <c r="R42" s="60"/>
    </row>
    <row r="43" spans="2:18" ht="15" customHeight="1" x14ac:dyDescent="0.2">
      <c r="B43" s="56"/>
      <c r="C43" s="64"/>
      <c r="D43" s="325"/>
      <c r="E43" s="327"/>
      <c r="F43" s="65" t="s">
        <v>1</v>
      </c>
      <c r="G43" s="62" t="s">
        <v>59</v>
      </c>
      <c r="H43" s="62" t="s">
        <v>58</v>
      </c>
      <c r="I43" s="62" t="s">
        <v>61</v>
      </c>
      <c r="J43" s="62" t="s">
        <v>58</v>
      </c>
      <c r="K43" s="62" t="s">
        <v>58</v>
      </c>
      <c r="L43" s="62" t="s">
        <v>57</v>
      </c>
      <c r="M43" s="62" t="s">
        <v>57</v>
      </c>
      <c r="N43" s="62" t="s">
        <v>57</v>
      </c>
      <c r="O43" s="268">
        <f>IF(OR(AND(O33="",P33=""),AND(O38="",P38=""),AND(P33="X",P38="X"),OR(P33="M",P38="M")),"",SUM(O33,O38))</f>
        <v>0</v>
      </c>
      <c r="P43" s="262" t="str">
        <f>IF(AND(AND(P33="X",P38="X"),SUM(O33,O38)=0,ISNUMBER(O43)),"",IF(OR(P33="M",P38="M"),"M",IF(AND(P33=P38,OR(P33="X",P33="W",P33="Z")), UPPER(P33),"")))</f>
        <v/>
      </c>
      <c r="Q43" s="263"/>
      <c r="R43" s="60"/>
    </row>
    <row r="44" spans="2:18" ht="15" customHeight="1" x14ac:dyDescent="0.2">
      <c r="C44" s="64"/>
      <c r="D44" s="326"/>
      <c r="E44" s="327"/>
      <c r="F44" s="63" t="s">
        <v>60</v>
      </c>
      <c r="G44" s="62" t="s">
        <v>59</v>
      </c>
      <c r="H44" s="62" t="s">
        <v>58</v>
      </c>
      <c r="I44" s="62" t="s">
        <v>58</v>
      </c>
      <c r="J44" s="62" t="s">
        <v>58</v>
      </c>
      <c r="K44" s="62" t="s">
        <v>58</v>
      </c>
      <c r="L44" s="62" t="s">
        <v>57</v>
      </c>
      <c r="M44" s="62" t="s">
        <v>57</v>
      </c>
      <c r="N44" s="62" t="s">
        <v>57</v>
      </c>
      <c r="O44" s="268">
        <f>IF(OR(AND(O34="",P34=""),AND(O39="",P39=""),AND(P34="X",P39="X"),OR(P34="M",P39="M")),"",SUM(O34,O39))</f>
        <v>0</v>
      </c>
      <c r="P44" s="262" t="str">
        <f>IF(AND(AND(P34="X",P39="X"),SUM(O34,O39)=0,ISNUMBER(O44)),"",IF(OR(P34="M",P39="M"),"M",IF(AND(P34=P39,OR(P34="X",P34="W",P34="Z")), UPPER(P34),"")))</f>
        <v/>
      </c>
      <c r="Q44" s="263"/>
      <c r="R44" s="60"/>
    </row>
    <row r="45" spans="2:18" ht="17.25" customHeight="1" x14ac:dyDescent="0.2">
      <c r="C45" s="60"/>
      <c r="D45" s="60"/>
      <c r="E45" s="60"/>
      <c r="F45" s="60"/>
      <c r="G45" s="61"/>
      <c r="H45" s="61"/>
      <c r="I45" s="61"/>
      <c r="J45" s="61"/>
      <c r="K45" s="61"/>
      <c r="L45" s="61"/>
      <c r="M45" s="61"/>
      <c r="N45" s="61"/>
      <c r="O45" s="60"/>
      <c r="P45" s="60"/>
      <c r="Q45" s="60"/>
      <c r="R45" s="60"/>
    </row>
    <row r="46" spans="2:18" ht="17.25" customHeight="1" x14ac:dyDescent="0.2">
      <c r="C46" s="60"/>
      <c r="D46" s="60"/>
      <c r="E46" s="60"/>
      <c r="F46" s="60"/>
      <c r="G46" s="61"/>
      <c r="H46" s="61"/>
      <c r="I46" s="61"/>
      <c r="J46" s="61"/>
      <c r="K46" s="61"/>
      <c r="L46" s="61"/>
      <c r="M46" s="61"/>
      <c r="N46" s="61"/>
      <c r="O46" s="60"/>
      <c r="P46" s="60"/>
      <c r="Q46" s="60"/>
      <c r="R46" s="60"/>
    </row>
    <row r="47" spans="2:18" ht="17.25" customHeight="1" x14ac:dyDescent="0.2">
      <c r="C47" s="60"/>
      <c r="D47" s="60"/>
      <c r="E47" s="60"/>
      <c r="F47" s="60"/>
      <c r="G47" s="61"/>
      <c r="H47" s="61"/>
      <c r="I47" s="61"/>
      <c r="J47" s="61"/>
      <c r="K47" s="61"/>
      <c r="L47" s="61"/>
      <c r="M47" s="61"/>
      <c r="N47" s="61"/>
      <c r="O47" s="60"/>
      <c r="P47" s="60"/>
      <c r="Q47" s="60"/>
      <c r="R47" s="60"/>
    </row>
    <row r="48" spans="2:18" x14ac:dyDescent="0.2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</row>
    <row r="49" spans="3:18" x14ac:dyDescent="0.2">
      <c r="C49" s="60"/>
      <c r="D49" s="60"/>
      <c r="E49" s="60"/>
      <c r="F49" s="60"/>
      <c r="G49" s="61"/>
      <c r="H49" s="61"/>
      <c r="I49" s="61"/>
      <c r="J49" s="61"/>
      <c r="K49" s="61"/>
      <c r="L49" s="61"/>
      <c r="M49" s="61"/>
      <c r="N49" s="61"/>
      <c r="O49" s="60"/>
      <c r="P49" s="60"/>
      <c r="Q49" s="60"/>
      <c r="R49" s="60"/>
    </row>
    <row r="50" spans="3:18" x14ac:dyDescent="0.2">
      <c r="C50" s="60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0"/>
      <c r="P50" s="60"/>
      <c r="Q50" s="60"/>
      <c r="R50" s="60"/>
    </row>
  </sheetData>
  <sheetProtection algorithmName="SHA-512" hashValue="zwCHpAImDZDDkMvXpRk8QPmx72oo+n2h1wdowKeUfYb5gj7xJSm4olzUHWbe9eQYb1JNnoQJmO80Cyasmt5NSQ==" saltValue="GJV3TY+k6e2D7lyJYGU/eA==" spinCount="100000" sheet="1" objects="1" scenarios="1" selectLockedCells="1"/>
  <mergeCells count="9">
    <mergeCell ref="O7:Q7"/>
    <mergeCell ref="D30:D44"/>
    <mergeCell ref="E30:E34"/>
    <mergeCell ref="E35:E39"/>
    <mergeCell ref="E40:E44"/>
    <mergeCell ref="D14:D28"/>
    <mergeCell ref="E14:E18"/>
    <mergeCell ref="E19:E23"/>
    <mergeCell ref="E24:E28"/>
  </mergeCells>
  <conditionalFormatting sqref="O14:O28 O30:O44">
    <cfRule type="expression" dxfId="204" priority="3">
      <formula xml:space="preserve"> OR(AND(O14=0,O14&lt;&gt;"",P14&lt;&gt;"Z",P14&lt;&gt;""),AND(O14&gt;0,O14&lt;&gt;"",P14&lt;&gt;"W",P14&lt;&gt;""),AND(O14="", P14="W"))</formula>
    </cfRule>
  </conditionalFormatting>
  <conditionalFormatting sqref="P14:P28 P30:P44">
    <cfRule type="expression" dxfId="203" priority="2">
      <formula xml:space="preserve"> OR(AND(O14=0,O14&lt;&gt;"",P14&lt;&gt;"Z",P14&lt;&gt;""),AND(O14&gt;0,O14&lt;&gt;"",P14&lt;&gt;"W",P14&lt;&gt;""),AND(O14="", P14="W"))</formula>
    </cfRule>
  </conditionalFormatting>
  <conditionalFormatting sqref="Q14:Q28 Q30:Q44">
    <cfRule type="expression" dxfId="202" priority="1">
      <formula xml:space="preserve"> AND(OR(P14="X",P14="W"),Q14="")</formula>
    </cfRule>
  </conditionalFormatting>
  <conditionalFormatting sqref="O18 O23 O34 O39">
    <cfRule type="expression" dxfId="201" priority="4">
      <formula>OR(COUNTIF(P14:P17,"M")=4, COUNTIF(P14:P17,"X")=4)</formula>
    </cfRule>
    <cfRule type="expression" dxfId="200" priority="5">
      <formula>IF(OR(SUMPRODUCT(--(O14:O17=""),--(P14:P17=""))&gt;0,COUNTIF(P14:P17,"M")&gt;0, COUNTIF(P14:P17,"X")=4),"",SUM(O14:O17)) &lt;&gt; O18</formula>
    </cfRule>
  </conditionalFormatting>
  <conditionalFormatting sqref="P18 P23 P34 P39">
    <cfRule type="expression" dxfId="199" priority="6">
      <formula>OR(COUNTIF(P14:P17,"M")=4, COUNTIF(P14:P17,"X")=4)</formula>
    </cfRule>
    <cfRule type="expression" dxfId="198" priority="7">
      <formula>IF(AND(COUNTIF(P14:P17,"X")=4,SUM(O14:O17)=0,ISNUMBER(O18)),"",IF(COUNTIF(P14:P17,"M")&gt;0,"M", IF(AND(COUNTIF(P14:P17,P14)=4,OR(P14="X",P14="W",P14="Z")),UPPER(P14),""))) &lt;&gt; P18</formula>
    </cfRule>
  </conditionalFormatting>
  <conditionalFormatting sqref="O24:O28 O40:O44">
    <cfRule type="expression" dxfId="197" priority="8">
      <formula>OR(AND(P14="X",P19="X"),AND(P14="M",P19="M"))</formula>
    </cfRule>
    <cfRule type="expression" dxfId="196" priority="9">
      <formula>IF(OR(AND(O14="",P14=""),AND(O19="",P19=""),AND(P14="X",P19="X"),OR(P14="M",P19="M")),"",SUM(O14,O19)) &lt;&gt; O24</formula>
    </cfRule>
  </conditionalFormatting>
  <conditionalFormatting sqref="P24:P28 P40:P44">
    <cfRule type="expression" dxfId="195" priority="10">
      <formula>OR(AND(P14="X",P19="X"),AND(P14="M",P19="M"))</formula>
    </cfRule>
    <cfRule type="expression" dxfId="194" priority="11">
      <formula>IF(AND(AND(P14="X",P19="X"),SUM(O14,O19)=0,ISNUMBER(O24)),"",IF(OR(P14="M",P19="M"),"M",IF(AND(P14=P19,OR(P14="X",P14="W",P14="Z")), UPPER(P14),""))) &lt;&gt; P24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44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44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44">
      <formula1>0</formula1>
    </dataValidation>
    <dataValidation allowBlank="1" showInputMessage="1" showErrorMessage="1" sqref="D5 O45:Q1048576 R1:XFD1048576 A1:C1048576 F1:N1048576 D1:E4 D6:E1048576 O1:Q13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horizontalDpi="1200" verticalDpi="1200" r:id="rId1"/>
  <headerFooter>
    <oddFooter>&amp;CPage &amp;P of &amp;N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rightToLeft="1" topLeftCell="C1" zoomScale="90" zoomScaleNormal="90" zoomScalePageLayoutView="70" workbookViewId="0">
      <pane ySplit="13" topLeftCell="A14" activePane="bottomLeft" state="frozen"/>
      <selection activeCell="D55" sqref="D55:S58"/>
      <selection pane="bottomLeft" activeCell="D55" sqref="D55:S58"/>
    </sheetView>
  </sheetViews>
  <sheetFormatPr defaultColWidth="17.75" defaultRowHeight="14.25" x14ac:dyDescent="0.2"/>
  <cols>
    <col min="1" max="1" width="12.75" style="56" hidden="1" customWidth="1"/>
    <col min="2" max="2" width="17.75" style="59" hidden="1" customWidth="1"/>
    <col min="3" max="3" width="5.75" style="56" customWidth="1"/>
    <col min="4" max="5" width="17.75" style="56"/>
    <col min="6" max="6" width="37.375" style="56" customWidth="1"/>
    <col min="7" max="11" width="17.75" style="58" hidden="1" customWidth="1"/>
    <col min="12" max="12" width="20.625" style="58" hidden="1" customWidth="1"/>
    <col min="13" max="14" width="17.75" style="58" hidden="1" customWidth="1"/>
    <col min="15" max="15" width="12.75" style="56" customWidth="1"/>
    <col min="16" max="16" width="2.75" style="56" customWidth="1"/>
    <col min="17" max="17" width="5.75" style="56" customWidth="1"/>
    <col min="18" max="18" width="12.75" style="56" customWidth="1"/>
    <col min="19" max="19" width="2.75" style="56" customWidth="1"/>
    <col min="20" max="20" width="5.75" style="56" customWidth="1"/>
    <col min="21" max="21" width="12.75" style="56" customWidth="1"/>
    <col min="22" max="22" width="2.75" style="56" customWidth="1"/>
    <col min="23" max="23" width="5.75" style="56" customWidth="1"/>
    <col min="24" max="24" width="12.75" style="56" customWidth="1"/>
    <col min="25" max="25" width="2.75" style="56" customWidth="1"/>
    <col min="26" max="26" width="5.75" style="56" customWidth="1"/>
    <col min="27" max="27" width="12.75" style="56" customWidth="1"/>
    <col min="28" max="28" width="2.75" style="56" customWidth="1"/>
    <col min="29" max="29" width="5.75" style="56" customWidth="1"/>
    <col min="30" max="30" width="12.75" style="56" customWidth="1"/>
    <col min="31" max="31" width="2.75" style="56" customWidth="1"/>
    <col min="32" max="33" width="5.75" style="56" customWidth="1"/>
    <col min="34" max="16384" width="17.75" style="56"/>
  </cols>
  <sheetData>
    <row r="1" spans="1:33" ht="34.5" customHeight="1" x14ac:dyDescent="0.2">
      <c r="A1" s="93" t="s">
        <v>98</v>
      </c>
      <c r="B1" s="92" t="s">
        <v>97</v>
      </c>
      <c r="C1" s="60"/>
      <c r="D1" s="104" t="s">
        <v>96</v>
      </c>
      <c r="E1" s="105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60"/>
    </row>
    <row r="2" spans="1:33" ht="9" customHeight="1" x14ac:dyDescent="0.2">
      <c r="A2" s="93" t="s">
        <v>95</v>
      </c>
      <c r="B2" s="92" t="s">
        <v>61</v>
      </c>
      <c r="C2" s="6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60"/>
    </row>
    <row r="3" spans="1:33" ht="20.25" x14ac:dyDescent="0.2">
      <c r="A3" s="93" t="s">
        <v>94</v>
      </c>
      <c r="B3" s="92" t="s">
        <v>58</v>
      </c>
      <c r="C3" s="60"/>
      <c r="D3" s="103" t="s">
        <v>99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27" customHeight="1" thickBot="1" x14ac:dyDescent="0.25">
      <c r="A4" s="93" t="s">
        <v>92</v>
      </c>
      <c r="B4" s="102" t="s">
        <v>57</v>
      </c>
      <c r="C4" s="60"/>
      <c r="D4" s="64"/>
      <c r="E4" s="64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60"/>
    </row>
    <row r="5" spans="1:33" ht="15" customHeight="1" thickBot="1" x14ac:dyDescent="0.25">
      <c r="A5" s="93" t="s">
        <v>91</v>
      </c>
      <c r="B5" s="102" t="s">
        <v>57</v>
      </c>
      <c r="C5" s="60"/>
      <c r="D5" s="101" t="s">
        <v>90</v>
      </c>
      <c r="E5" s="245">
        <v>2014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60"/>
    </row>
    <row r="6" spans="1:33" ht="21.75" customHeight="1" x14ac:dyDescent="0.2">
      <c r="A6" s="93" t="s">
        <v>89</v>
      </c>
      <c r="B6" s="92" t="s">
        <v>58</v>
      </c>
      <c r="C6" s="64"/>
      <c r="D6" s="64"/>
      <c r="E6" s="64"/>
      <c r="F6" s="99"/>
      <c r="G6" s="99"/>
      <c r="H6" s="99"/>
      <c r="I6" s="99"/>
      <c r="J6" s="99"/>
      <c r="K6" s="99"/>
      <c r="L6" s="99"/>
      <c r="M6" s="99"/>
      <c r="N6" s="99"/>
      <c r="O6" s="328" t="s">
        <v>100</v>
      </c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7"/>
      <c r="AG6" s="60"/>
    </row>
    <row r="7" spans="1:33" ht="27.75" customHeight="1" x14ac:dyDescent="0.2">
      <c r="A7" s="93" t="s">
        <v>88</v>
      </c>
      <c r="B7" s="92" t="s">
        <v>57</v>
      </c>
      <c r="C7" s="64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330" t="s">
        <v>101</v>
      </c>
      <c r="P7" s="331"/>
      <c r="Q7" s="332"/>
      <c r="R7" s="328" t="s">
        <v>6</v>
      </c>
      <c r="S7" s="329"/>
      <c r="T7" s="327"/>
      <c r="U7" s="328" t="s">
        <v>7</v>
      </c>
      <c r="V7" s="329"/>
      <c r="W7" s="327"/>
      <c r="X7" s="328" t="s">
        <v>102</v>
      </c>
      <c r="Y7" s="329"/>
      <c r="Z7" s="327"/>
      <c r="AA7" s="328" t="s">
        <v>1</v>
      </c>
      <c r="AB7" s="329"/>
      <c r="AC7" s="327"/>
      <c r="AD7" s="333" t="s">
        <v>67</v>
      </c>
      <c r="AE7" s="334"/>
      <c r="AF7" s="335"/>
      <c r="AG7" s="60"/>
    </row>
    <row r="8" spans="1:33" ht="21" hidden="1" customHeight="1" x14ac:dyDescent="0.2">
      <c r="A8" s="93" t="s">
        <v>86</v>
      </c>
      <c r="B8" s="92" t="s">
        <v>57</v>
      </c>
      <c r="C8" s="64"/>
      <c r="D8" s="97"/>
      <c r="E8" s="97"/>
      <c r="F8" s="97"/>
      <c r="G8" s="96"/>
      <c r="H8" s="96"/>
      <c r="I8" s="96"/>
      <c r="J8" s="96"/>
      <c r="K8" s="96"/>
      <c r="L8" s="96"/>
      <c r="M8" s="96"/>
      <c r="N8" s="89" t="s">
        <v>85</v>
      </c>
      <c r="O8" s="95">
        <f>$E$5</f>
        <v>2014</v>
      </c>
      <c r="P8" s="94"/>
      <c r="Q8" s="94"/>
      <c r="R8" s="95">
        <f>$E$5</f>
        <v>2014</v>
      </c>
      <c r="S8" s="94"/>
      <c r="T8" s="94"/>
      <c r="U8" s="95">
        <f>$E$5</f>
        <v>2014</v>
      </c>
      <c r="V8" s="94"/>
      <c r="W8" s="94"/>
      <c r="X8" s="95">
        <f>$E$5</f>
        <v>2014</v>
      </c>
      <c r="Y8" s="94"/>
      <c r="Z8" s="94"/>
      <c r="AA8" s="95">
        <f>$E$5</f>
        <v>2014</v>
      </c>
      <c r="AB8" s="94"/>
      <c r="AC8" s="94"/>
      <c r="AD8" s="95">
        <f>$E$5</f>
        <v>2014</v>
      </c>
      <c r="AE8" s="94"/>
      <c r="AF8" s="94"/>
      <c r="AG8" s="60"/>
    </row>
    <row r="9" spans="1:33" s="86" customFormat="1" ht="21" hidden="1" customHeight="1" x14ac:dyDescent="0.2">
      <c r="A9" s="107" t="s">
        <v>84</v>
      </c>
      <c r="B9" s="102" t="s">
        <v>103</v>
      </c>
      <c r="C9" s="75"/>
      <c r="D9" s="91"/>
      <c r="E9" s="91"/>
      <c r="F9" s="91"/>
      <c r="G9" s="90"/>
      <c r="H9" s="90"/>
      <c r="I9" s="90"/>
      <c r="J9" s="90"/>
      <c r="K9" s="90"/>
      <c r="L9" s="90"/>
      <c r="M9" s="90"/>
      <c r="N9" s="89" t="s">
        <v>82</v>
      </c>
      <c r="O9" s="73" t="s">
        <v>104</v>
      </c>
      <c r="P9" s="95"/>
      <c r="Q9" s="95"/>
      <c r="R9" s="73" t="s">
        <v>105</v>
      </c>
      <c r="S9" s="95"/>
      <c r="T9" s="95"/>
      <c r="U9" s="73" t="s">
        <v>106</v>
      </c>
      <c r="V9" s="95"/>
      <c r="W9" s="95"/>
      <c r="X9" s="73" t="s">
        <v>107</v>
      </c>
      <c r="Y9" s="95"/>
      <c r="Z9" s="95"/>
      <c r="AA9" s="73" t="s">
        <v>61</v>
      </c>
      <c r="AB9" s="95"/>
      <c r="AC9" s="95"/>
      <c r="AD9" s="73" t="s">
        <v>58</v>
      </c>
      <c r="AE9" s="95"/>
      <c r="AF9" s="95"/>
      <c r="AG9" s="88"/>
    </row>
    <row r="10" spans="1:33" s="86" customFormat="1" ht="21" hidden="1" customHeight="1" x14ac:dyDescent="0.2">
      <c r="A10" s="56"/>
      <c r="B10" s="56"/>
      <c r="C10" s="75"/>
      <c r="D10" s="91"/>
      <c r="E10" s="91"/>
      <c r="F10" s="91"/>
      <c r="G10" s="79"/>
      <c r="H10" s="79"/>
      <c r="I10" s="79"/>
      <c r="J10" s="79"/>
      <c r="K10" s="79"/>
      <c r="L10" s="79"/>
      <c r="M10" s="79"/>
      <c r="N10" s="89"/>
      <c r="O10" s="73"/>
      <c r="P10" s="83"/>
      <c r="Q10" s="83"/>
      <c r="R10" s="73"/>
      <c r="S10" s="83"/>
      <c r="T10" s="83"/>
      <c r="U10" s="73"/>
      <c r="V10" s="83"/>
      <c r="W10" s="83"/>
      <c r="X10" s="73"/>
      <c r="Y10" s="83"/>
      <c r="Z10" s="83"/>
      <c r="AA10" s="73"/>
      <c r="AB10" s="83"/>
      <c r="AC10" s="83"/>
      <c r="AD10" s="73"/>
      <c r="AE10" s="83"/>
      <c r="AF10" s="83"/>
      <c r="AG10" s="88"/>
    </row>
    <row r="11" spans="1:33" s="86" customFormat="1" ht="21" hidden="1" customHeight="1" x14ac:dyDescent="0.2">
      <c r="A11" s="56"/>
      <c r="B11" s="56"/>
      <c r="C11" s="75"/>
      <c r="D11" s="91"/>
      <c r="E11" s="91"/>
      <c r="F11" s="91"/>
      <c r="G11" s="89"/>
      <c r="H11" s="89"/>
      <c r="I11" s="79"/>
      <c r="J11" s="79"/>
      <c r="K11" s="79"/>
      <c r="L11" s="79"/>
      <c r="M11" s="79"/>
      <c r="N11" s="89"/>
      <c r="O11" s="73"/>
      <c r="P11" s="83"/>
      <c r="Q11" s="83"/>
      <c r="R11" s="73"/>
      <c r="S11" s="83"/>
      <c r="T11" s="83"/>
      <c r="U11" s="73"/>
      <c r="V11" s="83"/>
      <c r="W11" s="83"/>
      <c r="X11" s="73"/>
      <c r="Y11" s="83"/>
      <c r="Z11" s="83"/>
      <c r="AA11" s="73"/>
      <c r="AB11" s="83"/>
      <c r="AC11" s="83"/>
      <c r="AD11" s="73"/>
      <c r="AE11" s="83"/>
      <c r="AF11" s="83"/>
      <c r="AG11" s="88"/>
    </row>
    <row r="12" spans="1:33" ht="21" hidden="1" customHeight="1" x14ac:dyDescent="0.2">
      <c r="B12" s="56"/>
      <c r="C12" s="64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78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60"/>
    </row>
    <row r="13" spans="1:33" ht="21" hidden="1" customHeight="1" x14ac:dyDescent="0.2">
      <c r="B13" s="56"/>
      <c r="C13" s="64"/>
      <c r="D13" s="80"/>
      <c r="E13" s="80"/>
      <c r="F13" s="80"/>
      <c r="G13" s="72" t="s">
        <v>81</v>
      </c>
      <c r="H13" s="72" t="s">
        <v>80</v>
      </c>
      <c r="I13" s="73" t="s">
        <v>79</v>
      </c>
      <c r="J13" s="72" t="s">
        <v>78</v>
      </c>
      <c r="K13" s="72" t="s">
        <v>77</v>
      </c>
      <c r="L13" s="73" t="s">
        <v>76</v>
      </c>
      <c r="M13" s="73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60"/>
    </row>
    <row r="14" spans="1:33" ht="15" customHeight="1" x14ac:dyDescent="0.2">
      <c r="B14" s="56"/>
      <c r="C14" s="64"/>
      <c r="D14" s="324" t="s">
        <v>73</v>
      </c>
      <c r="E14" s="327" t="s">
        <v>71</v>
      </c>
      <c r="F14" s="65" t="s">
        <v>0</v>
      </c>
      <c r="G14" s="62" t="s">
        <v>54</v>
      </c>
      <c r="H14" s="62" t="s">
        <v>70</v>
      </c>
      <c r="I14" s="62" t="s">
        <v>66</v>
      </c>
      <c r="J14" s="62" t="s">
        <v>58</v>
      </c>
      <c r="K14" s="62" t="s">
        <v>58</v>
      </c>
      <c r="L14" s="62" t="s">
        <v>57</v>
      </c>
      <c r="M14" s="62" t="s">
        <v>57</v>
      </c>
      <c r="N14" s="62" t="s">
        <v>57</v>
      </c>
      <c r="O14" s="258">
        <f>IF(HR!J2="مؤسسات الاعمال",'R2'!O14,0)</f>
        <v>0</v>
      </c>
      <c r="P14" s="247"/>
      <c r="Q14" s="248"/>
      <c r="R14" s="258">
        <f>IF(HR!J2="الدولة",'R2'!O14,0)</f>
        <v>0</v>
      </c>
      <c r="S14" s="247"/>
      <c r="T14" s="248"/>
      <c r="U14" s="258">
        <f>IF(HR!J2="التعليم العالي",'R2'!O14,0)</f>
        <v>0</v>
      </c>
      <c r="V14" s="247"/>
      <c r="W14" s="248"/>
      <c r="X14" s="258">
        <f>IF(HR!J2="خاص لايستهدف الربح",'R2'!O14,0)</f>
        <v>0</v>
      </c>
      <c r="Y14" s="247"/>
      <c r="Z14" s="248"/>
      <c r="AA14" s="258">
        <f>IF(HR!J2="غير محدد",'R2'!O14,0)</f>
        <v>0</v>
      </c>
      <c r="AB14" s="247"/>
      <c r="AC14" s="248"/>
      <c r="AD14" s="260">
        <f>IF(OR(EXACT(O14,P14),EXACT(R14,S14),EXACT(U14,V14),EXACT(X14,Y14),EXACT(AA14,AB14),AND(P14="X",S14="X",V14="X",Y14="X",AB14="X"),OR(P14="M", S14="M",V14="M", Y14="M", AB14="M")),"",SUM(O14,R14,U14,X14,AA14))</f>
        <v>0</v>
      </c>
      <c r="AE14" s="253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54"/>
      <c r="AG14" s="60"/>
    </row>
    <row r="15" spans="1:33" ht="15" customHeight="1" x14ac:dyDescent="0.2">
      <c r="B15" s="56"/>
      <c r="C15" s="64"/>
      <c r="D15" s="325"/>
      <c r="E15" s="327"/>
      <c r="F15" s="65" t="s">
        <v>65</v>
      </c>
      <c r="G15" s="62" t="s">
        <v>54</v>
      </c>
      <c r="H15" s="62" t="s">
        <v>70</v>
      </c>
      <c r="I15" s="62" t="s">
        <v>64</v>
      </c>
      <c r="J15" s="62" t="s">
        <v>58</v>
      </c>
      <c r="K15" s="62" t="s">
        <v>58</v>
      </c>
      <c r="L15" s="62" t="s">
        <v>57</v>
      </c>
      <c r="M15" s="62" t="s">
        <v>57</v>
      </c>
      <c r="N15" s="62" t="s">
        <v>57</v>
      </c>
      <c r="O15" s="258">
        <f>IF(HR!J2="مؤسسات الاعمال",'R2'!O15,0)</f>
        <v>0</v>
      </c>
      <c r="P15" s="247"/>
      <c r="Q15" s="248"/>
      <c r="R15" s="258">
        <f>IF(HR!J2="الدولة",'R2'!O15,0)</f>
        <v>0</v>
      </c>
      <c r="S15" s="247"/>
      <c r="T15" s="248"/>
      <c r="U15" s="258">
        <f>IF(HR!J2="التعليم العالي",'R2'!O15,0)</f>
        <v>0</v>
      </c>
      <c r="V15" s="247"/>
      <c r="W15" s="248"/>
      <c r="X15" s="258">
        <f>IF(HR!J2="خاص لايستهدف الربح",'R2'!O15,0)</f>
        <v>0</v>
      </c>
      <c r="Y15" s="247"/>
      <c r="Z15" s="248"/>
      <c r="AA15" s="258">
        <f>IF(HR!J2="غير محدد",'R2'!O15,0)</f>
        <v>0</v>
      </c>
      <c r="AB15" s="247"/>
      <c r="AC15" s="248"/>
      <c r="AD15" s="260">
        <f>IF(OR(EXACT(O15,P15),EXACT(R15,S15),EXACT(U15,V15),EXACT(X15,Y15),EXACT(AA15,AB15),AND(P15="X",S15="X",V15="X",Y15="X",AB15="X"),OR(P15="M", S15="M",V15="M", Y15="M", AB15="M")),"",SUM(O15,R15,U15,X15,AA15))</f>
        <v>0</v>
      </c>
      <c r="AE15" s="253" t="str">
        <f t="shared" ref="AE15:AE17" si="0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54"/>
      <c r="AG15" s="60"/>
    </row>
    <row r="16" spans="1:33" ht="15" customHeight="1" x14ac:dyDescent="0.2">
      <c r="B16" s="56"/>
      <c r="C16" s="64"/>
      <c r="D16" s="325"/>
      <c r="E16" s="327"/>
      <c r="F16" s="66" t="s">
        <v>63</v>
      </c>
      <c r="G16" s="62" t="s">
        <v>54</v>
      </c>
      <c r="H16" s="62" t="s">
        <v>70</v>
      </c>
      <c r="I16" s="62" t="s">
        <v>62</v>
      </c>
      <c r="J16" s="62" t="s">
        <v>58</v>
      </c>
      <c r="K16" s="62" t="s">
        <v>58</v>
      </c>
      <c r="L16" s="62" t="s">
        <v>57</v>
      </c>
      <c r="M16" s="62" t="s">
        <v>57</v>
      </c>
      <c r="N16" s="62" t="s">
        <v>57</v>
      </c>
      <c r="O16" s="258">
        <f>IF(HR!J2="مؤسسات الاعمال",'R2'!O16,0)</f>
        <v>0</v>
      </c>
      <c r="P16" s="247"/>
      <c r="Q16" s="248"/>
      <c r="R16" s="258">
        <f>IF(HR!J2="الدولة",'R2'!O16,0)</f>
        <v>0</v>
      </c>
      <c r="S16" s="247"/>
      <c r="T16" s="248"/>
      <c r="U16" s="258">
        <f>IF(HR!J2="التعليم العالي",'R2'!O16,0)</f>
        <v>0</v>
      </c>
      <c r="V16" s="247"/>
      <c r="W16" s="248"/>
      <c r="X16" s="258">
        <f>IF(HR!J2="خاص لايستهدف الربح",'R2'!O16,0)</f>
        <v>0</v>
      </c>
      <c r="Y16" s="247"/>
      <c r="Z16" s="248"/>
      <c r="AA16" s="258">
        <f>IF(HR!J2="غير محدد",'R2'!O16,0)</f>
        <v>0</v>
      </c>
      <c r="AB16" s="247"/>
      <c r="AC16" s="248"/>
      <c r="AD16" s="260">
        <f>IF(OR(EXACT(O16,P16),EXACT(R16,S16),EXACT(U16,V16),EXACT(X16,Y16),EXACT(AA16,AB16),AND(P16="X",S16="X",V16="X",Y16="X",AB16="X"),OR(P16="M", S16="M",V16="M", Y16="M", AB16="M")),"",SUM(O16,R16,U16,X16,AA16))</f>
        <v>0</v>
      </c>
      <c r="AE16" s="253" t="str">
        <f t="shared" si="0"/>
        <v/>
      </c>
      <c r="AF16" s="254"/>
      <c r="AG16" s="60"/>
    </row>
    <row r="17" spans="2:33" ht="15" customHeight="1" x14ac:dyDescent="0.2">
      <c r="B17" s="56"/>
      <c r="C17" s="64"/>
      <c r="D17" s="325"/>
      <c r="E17" s="327"/>
      <c r="F17" s="65" t="s">
        <v>1</v>
      </c>
      <c r="G17" s="62" t="s">
        <v>54</v>
      </c>
      <c r="H17" s="62" t="s">
        <v>70</v>
      </c>
      <c r="I17" s="62" t="s">
        <v>61</v>
      </c>
      <c r="J17" s="62" t="s">
        <v>58</v>
      </c>
      <c r="K17" s="62" t="s">
        <v>58</v>
      </c>
      <c r="L17" s="62" t="s">
        <v>57</v>
      </c>
      <c r="M17" s="62" t="s">
        <v>57</v>
      </c>
      <c r="N17" s="62" t="s">
        <v>57</v>
      </c>
      <c r="O17" s="259">
        <v>0</v>
      </c>
      <c r="P17" s="250"/>
      <c r="Q17" s="251"/>
      <c r="R17" s="259">
        <v>0</v>
      </c>
      <c r="S17" s="250"/>
      <c r="T17" s="251"/>
      <c r="U17" s="259">
        <v>0</v>
      </c>
      <c r="V17" s="250"/>
      <c r="W17" s="251"/>
      <c r="X17" s="259">
        <v>0</v>
      </c>
      <c r="Y17" s="250"/>
      <c r="Z17" s="251"/>
      <c r="AA17" s="259">
        <v>0</v>
      </c>
      <c r="AB17" s="250"/>
      <c r="AC17" s="251"/>
      <c r="AD17" s="260">
        <f>IF(OR(EXACT(O17,P17),EXACT(R17,S17),EXACT(U17,V17),EXACT(X17,Y17),EXACT(AA17,AB17),AND(P17="X",S17="X",V17="X",Y17="X",AB17="X"),OR(P17="M", S17="M",V17="M", Y17="M", AB17="M")),"",SUM(O17,R17,U17,X17,AA17))</f>
        <v>0</v>
      </c>
      <c r="AE17" s="253" t="str">
        <f t="shared" si="0"/>
        <v/>
      </c>
      <c r="AF17" s="254"/>
      <c r="AG17" s="60"/>
    </row>
    <row r="18" spans="2:33" ht="15" customHeight="1" x14ac:dyDescent="0.2">
      <c r="B18" s="56"/>
      <c r="C18" s="64"/>
      <c r="D18" s="325"/>
      <c r="E18" s="327"/>
      <c r="F18" s="63" t="s">
        <v>60</v>
      </c>
      <c r="G18" s="62" t="s">
        <v>54</v>
      </c>
      <c r="H18" s="62" t="s">
        <v>70</v>
      </c>
      <c r="I18" s="62" t="s">
        <v>58</v>
      </c>
      <c r="J18" s="62" t="s">
        <v>58</v>
      </c>
      <c r="K18" s="62" t="s">
        <v>58</v>
      </c>
      <c r="L18" s="62" t="s">
        <v>57</v>
      </c>
      <c r="M18" s="62" t="s">
        <v>57</v>
      </c>
      <c r="N18" s="62" t="s">
        <v>57</v>
      </c>
      <c r="O18" s="260">
        <f>IF(OR(SUMPRODUCT(--(O14:O17=""),--(P14:P17=""))&gt;0,COUNTIF(P14:P17,"M")&gt;0, COUNTIF(P14:P17,"X")=4),"",SUM(O14:O17))</f>
        <v>0</v>
      </c>
      <c r="P18" s="253" t="str">
        <f>IF(AND(COUNTIF(P14:P17,"X")=4,SUM(O14:O17)=0,ISNUMBER(O18)),"",IF(COUNTIF(P14:P17,"M")&gt;0,"M", IF(AND(COUNTIF(P14:P17,P14)=4,OR(P14="X",P14="W",P14="Z")),UPPER(P14),"")))</f>
        <v/>
      </c>
      <c r="Q18" s="254"/>
      <c r="R18" s="260">
        <f t="shared" ref="R18" si="1">IF(OR(SUMPRODUCT(--(R14:R17=""),--(S14:S17=""))&gt;0,COUNTIF(S14:S17,"M")&gt;0, COUNTIF(S14:S17,"X")=4),"",SUM(R14:R17))</f>
        <v>0</v>
      </c>
      <c r="S18" s="253" t="str">
        <f t="shared" ref="S18" si="2">IF(AND(COUNTIF(S14:S17,"X")=4,SUM(R14:R17)=0,ISNUMBER(R18)),"",IF(COUNTIF(S14:S17,"M")&gt;0,"M", IF(AND(COUNTIF(S14:S17,S14)=4,OR(S14="X",S14="W",S14="Z")),UPPER(S14),"")))</f>
        <v/>
      </c>
      <c r="T18" s="254"/>
      <c r="U18" s="260">
        <f t="shared" ref="U18" si="3">IF(OR(SUMPRODUCT(--(U14:U17=""),--(V14:V17=""))&gt;0,COUNTIF(V14:V17,"M")&gt;0, COUNTIF(V14:V17,"X")=4),"",SUM(U14:U17))</f>
        <v>0</v>
      </c>
      <c r="V18" s="253" t="str">
        <f t="shared" ref="V18" si="4">IF(AND(COUNTIF(V14:V17,"X")=4,SUM(U14:U17)=0,ISNUMBER(U18)),"",IF(COUNTIF(V14:V17,"M")&gt;0,"M", IF(AND(COUNTIF(V14:V17,V14)=4,OR(V14="X",V14="W",V14="Z")),UPPER(V14),"")))</f>
        <v/>
      </c>
      <c r="W18" s="254"/>
      <c r="X18" s="260">
        <f t="shared" ref="X18" si="5">IF(OR(SUMPRODUCT(--(X14:X17=""),--(Y14:Y17=""))&gt;0,COUNTIF(Y14:Y17,"M")&gt;0, COUNTIF(Y14:Y17,"X")=4),"",SUM(X14:X17))</f>
        <v>0</v>
      </c>
      <c r="Y18" s="253" t="str">
        <f t="shared" ref="Y18" si="6">IF(AND(COUNTIF(Y14:Y17,"X")=4,SUM(X14:X17)=0,ISNUMBER(X18)),"",IF(COUNTIF(Y14:Y17,"M")&gt;0,"M", IF(AND(COUNTIF(Y14:Y17,Y14)=4,OR(Y14="X",Y14="W",Y14="Z")),UPPER(Y14),"")))</f>
        <v/>
      </c>
      <c r="Z18" s="254"/>
      <c r="AA18" s="260">
        <f t="shared" ref="AA18" si="7">IF(OR(SUMPRODUCT(--(AA14:AA17=""),--(AB14:AB17=""))&gt;0,COUNTIF(AB14:AB17,"M")&gt;0, COUNTIF(AB14:AB17,"X")=4),"",SUM(AA14:AA17))</f>
        <v>0</v>
      </c>
      <c r="AB18" s="253" t="str">
        <f t="shared" ref="AB18" si="8">IF(AND(COUNTIF(AB14:AB17,"X")=4,SUM(AA14:AA17)=0,ISNUMBER(AA18)),"",IF(COUNTIF(AB14:AB17,"M")&gt;0,"M", IF(AND(COUNTIF(AB14:AB17,AB14)=4,OR(AB14="X",AB14="W",AB14="Z")),UPPER(AB14),"")))</f>
        <v/>
      </c>
      <c r="AC18" s="254"/>
      <c r="AD18" s="260">
        <f>IF(OR(SUMPRODUCT(--(AD14:AD17=""),--(AE14:AE17=""))&gt;0,COUNTIF(AE14:AE17,"M")&gt;0, COUNTIF(AE14:AE17,"X")=4),"",SUM(AD14:AD17))</f>
        <v>0</v>
      </c>
      <c r="AE18" s="253" t="str">
        <f>IF(AND(COUNTIF(AE14:AE17,"M")=18,SUM(AD14:AD17)=0,ISNUMBER(AD18)),"",IF(COUNTIF(AE14:AE17,"M")&gt;0,"M", IF(AND(COUNTIF(AE14:AE17,AE14)=4,OR(AE14="X",AE14="W",AE14="Z")),UPPER(AE14),"")))</f>
        <v/>
      </c>
      <c r="AF18" s="254"/>
      <c r="AG18" s="60"/>
    </row>
    <row r="19" spans="2:33" ht="15" customHeight="1" x14ac:dyDescent="0.2">
      <c r="B19" s="56"/>
      <c r="C19" s="64"/>
      <c r="D19" s="325"/>
      <c r="E19" s="327" t="s">
        <v>69</v>
      </c>
      <c r="F19" s="65" t="s">
        <v>0</v>
      </c>
      <c r="G19" s="62" t="s">
        <v>54</v>
      </c>
      <c r="H19" s="62" t="s">
        <v>68</v>
      </c>
      <c r="I19" s="62" t="s">
        <v>66</v>
      </c>
      <c r="J19" s="62" t="s">
        <v>58</v>
      </c>
      <c r="K19" s="62" t="s">
        <v>58</v>
      </c>
      <c r="L19" s="62" t="s">
        <v>57</v>
      </c>
      <c r="M19" s="62" t="s">
        <v>57</v>
      </c>
      <c r="N19" s="62" t="s">
        <v>57</v>
      </c>
      <c r="O19" s="269">
        <f>IF(HR!J2="مؤسسات الاعمال",'R2'!O19,0)</f>
        <v>0</v>
      </c>
      <c r="P19" s="256"/>
      <c r="Q19" s="257"/>
      <c r="R19" s="258">
        <f>IF(HR!J2="الدولة",'R2'!O19,0)</f>
        <v>0</v>
      </c>
      <c r="S19" s="256"/>
      <c r="T19" s="257"/>
      <c r="U19" s="269">
        <f>IF(HR!J2="التعليم العالي",'R2'!O19,0)</f>
        <v>0</v>
      </c>
      <c r="V19" s="256"/>
      <c r="W19" s="257"/>
      <c r="X19" s="269">
        <f>IF(HR!J2="خاص لايستهدف الربح",'R2'!O19,0)</f>
        <v>0</v>
      </c>
      <c r="Y19" s="256"/>
      <c r="Z19" s="257"/>
      <c r="AA19" s="269">
        <f>IF(HR!J2="غير محدد",'R2'!O19,0)</f>
        <v>0</v>
      </c>
      <c r="AB19" s="256"/>
      <c r="AC19" s="257"/>
      <c r="AD19" s="260">
        <f>IF(OR(EXACT(O19,P19),EXACT(R19,S19),EXACT(U19,V19),EXACT(X19,Y19),EXACT(AA19,AB19),AND(P19="X",S19="X",V19="X",Y19="X",AB19="X"),OR(P19="M", S19="M",V19="M", Y19="M", AB19="M")),"",SUM(O19,R19,U19,X19,AA19))</f>
        <v>0</v>
      </c>
      <c r="AE19" s="253" t="str">
        <f t="shared" ref="AE19:AE22" si="9" xml:space="preserve"> IF(AND(AND(P19="X",S19="X",V19="X",Y19="X",AB19="X"),SUM(O19,R19,U19,X19,AA19)=0,ISNUMBER(AD19)),"",IF(OR(P19="M",S19="M",V19="M",Y19="M",AB19="M"),"M",IF(AND(P19=S19,P19=V19,P19=Y19,P19=AB19,OR(P19="X",P19="W",P19="Z")),UPPER(P19),"")))</f>
        <v/>
      </c>
      <c r="AF19" s="254"/>
      <c r="AG19" s="60"/>
    </row>
    <row r="20" spans="2:33" ht="15" customHeight="1" x14ac:dyDescent="0.2">
      <c r="B20" s="56"/>
      <c r="C20" s="64"/>
      <c r="D20" s="325"/>
      <c r="E20" s="327"/>
      <c r="F20" s="65" t="s">
        <v>65</v>
      </c>
      <c r="G20" s="62" t="s">
        <v>54</v>
      </c>
      <c r="H20" s="62" t="s">
        <v>68</v>
      </c>
      <c r="I20" s="62" t="s">
        <v>64</v>
      </c>
      <c r="J20" s="62" t="s">
        <v>58</v>
      </c>
      <c r="K20" s="62" t="s">
        <v>58</v>
      </c>
      <c r="L20" s="62" t="s">
        <v>57</v>
      </c>
      <c r="M20" s="62" t="s">
        <v>57</v>
      </c>
      <c r="N20" s="62" t="s">
        <v>57</v>
      </c>
      <c r="O20" s="258">
        <f>IF(HR!J2="مؤسسات الاعمال",'R2'!O20,0)</f>
        <v>0</v>
      </c>
      <c r="P20" s="247"/>
      <c r="Q20" s="248"/>
      <c r="R20" s="258">
        <f>IF(HR!J2="الدولة",'R2'!O20,0)</f>
        <v>0</v>
      </c>
      <c r="S20" s="247"/>
      <c r="T20" s="248"/>
      <c r="U20" s="258">
        <f>IF(HR!J2="التعليم العالي",'R2'!O20,0)</f>
        <v>0</v>
      </c>
      <c r="V20" s="247"/>
      <c r="W20" s="248"/>
      <c r="X20" s="258">
        <f>IF(HR!J2="خاص لايستهدف الربح",'R2'!O20,0)</f>
        <v>0</v>
      </c>
      <c r="Y20" s="247"/>
      <c r="Z20" s="248"/>
      <c r="AA20" s="258">
        <f>IF(HR!J2="غير محدد",'R2'!O20,0)</f>
        <v>0</v>
      </c>
      <c r="AB20" s="247"/>
      <c r="AC20" s="248"/>
      <c r="AD20" s="260">
        <f>IF(OR(EXACT(O20,P20),EXACT(R20,S20),EXACT(U20,V20),EXACT(X20,Y20),EXACT(AA20,AB20),AND(P20="X",S20="X",V20="X",Y20="X",AB20="X"),OR(P20="M", S20="M",V20="M", Y20="M", AB20="M")),"",SUM(O20,R20,U20,X20,AA20))</f>
        <v>0</v>
      </c>
      <c r="AE20" s="253" t="str">
        <f t="shared" si="9"/>
        <v/>
      </c>
      <c r="AF20" s="254"/>
      <c r="AG20" s="60"/>
    </row>
    <row r="21" spans="2:33" ht="15" customHeight="1" x14ac:dyDescent="0.2">
      <c r="B21" s="56"/>
      <c r="C21" s="64"/>
      <c r="D21" s="325"/>
      <c r="E21" s="327"/>
      <c r="F21" s="66" t="s">
        <v>63</v>
      </c>
      <c r="G21" s="62" t="s">
        <v>54</v>
      </c>
      <c r="H21" s="62" t="s">
        <v>68</v>
      </c>
      <c r="I21" s="62" t="s">
        <v>62</v>
      </c>
      <c r="J21" s="62" t="s">
        <v>58</v>
      </c>
      <c r="K21" s="62" t="s">
        <v>58</v>
      </c>
      <c r="L21" s="62" t="s">
        <v>57</v>
      </c>
      <c r="M21" s="62" t="s">
        <v>57</v>
      </c>
      <c r="N21" s="62" t="s">
        <v>57</v>
      </c>
      <c r="O21" s="258">
        <f>IF(HR!J2="مؤسسات الاعمال",'R2'!O21,0)</f>
        <v>0</v>
      </c>
      <c r="P21" s="247"/>
      <c r="Q21" s="248"/>
      <c r="R21" s="258">
        <f>IF(HR!J2="الدولة",'R2'!O21,0)</f>
        <v>0</v>
      </c>
      <c r="S21" s="247"/>
      <c r="T21" s="248"/>
      <c r="U21" s="258">
        <f>IF(HR!J2="التعليم العالي",'R2'!O21,0)</f>
        <v>0</v>
      </c>
      <c r="V21" s="247"/>
      <c r="W21" s="248"/>
      <c r="X21" s="258">
        <f>IF(HR!J2="خاص لايستهدف الربح",'R2'!O21,0)</f>
        <v>0</v>
      </c>
      <c r="Y21" s="247"/>
      <c r="Z21" s="248"/>
      <c r="AA21" s="258">
        <f>IF(HR!J2="غير محدد",'R2'!O21,0)</f>
        <v>0</v>
      </c>
      <c r="AB21" s="247"/>
      <c r="AC21" s="248"/>
      <c r="AD21" s="260">
        <f>IF(OR(EXACT(O21,P21),EXACT(R21,S21),EXACT(U21,V21),EXACT(X21,Y21),EXACT(AA21,AB21),AND(P21="X",S21="X",V21="X",Y21="X",AB21="X"),OR(P21="M", S21="M",V21="M", Y21="M", AB21="M")),"",SUM(O21,R21,U21,X21,AA21))</f>
        <v>0</v>
      </c>
      <c r="AE21" s="253" t="str">
        <f t="shared" si="9"/>
        <v/>
      </c>
      <c r="AF21" s="254"/>
      <c r="AG21" s="60"/>
    </row>
    <row r="22" spans="2:33" ht="15" customHeight="1" x14ac:dyDescent="0.2">
      <c r="B22" s="56"/>
      <c r="C22" s="64"/>
      <c r="D22" s="325"/>
      <c r="E22" s="327"/>
      <c r="F22" s="65" t="s">
        <v>1</v>
      </c>
      <c r="G22" s="62" t="s">
        <v>54</v>
      </c>
      <c r="H22" s="62" t="s">
        <v>68</v>
      </c>
      <c r="I22" s="62" t="s">
        <v>61</v>
      </c>
      <c r="J22" s="62" t="s">
        <v>58</v>
      </c>
      <c r="K22" s="62" t="s">
        <v>58</v>
      </c>
      <c r="L22" s="62" t="s">
        <v>57</v>
      </c>
      <c r="M22" s="62" t="s">
        <v>57</v>
      </c>
      <c r="N22" s="62" t="s">
        <v>57</v>
      </c>
      <c r="O22" s="259">
        <v>0</v>
      </c>
      <c r="P22" s="250"/>
      <c r="Q22" s="251"/>
      <c r="R22" s="259">
        <v>0</v>
      </c>
      <c r="S22" s="250"/>
      <c r="T22" s="251"/>
      <c r="U22" s="259">
        <v>0</v>
      </c>
      <c r="V22" s="250"/>
      <c r="W22" s="251"/>
      <c r="X22" s="259">
        <v>0</v>
      </c>
      <c r="Y22" s="250"/>
      <c r="Z22" s="251"/>
      <c r="AA22" s="259">
        <v>0</v>
      </c>
      <c r="AB22" s="250"/>
      <c r="AC22" s="251"/>
      <c r="AD22" s="260">
        <f>IF(OR(EXACT(O22,P22),EXACT(R22,S22),EXACT(U22,V22),EXACT(X22,Y22),EXACT(AA22,AB22),AND(P22="X",S22="X",V22="X",Y22="X",AB22="X"),OR(P22="M", S22="M",V22="M", Y22="M", AB22="M")),"",SUM(O22,R22,U22,X22,AA22))</f>
        <v>0</v>
      </c>
      <c r="AE22" s="253" t="str">
        <f t="shared" si="9"/>
        <v/>
      </c>
      <c r="AF22" s="254"/>
      <c r="AG22" s="60"/>
    </row>
    <row r="23" spans="2:33" ht="15" customHeight="1" x14ac:dyDescent="0.2">
      <c r="B23" s="56"/>
      <c r="C23" s="64"/>
      <c r="D23" s="325"/>
      <c r="E23" s="327"/>
      <c r="F23" s="63" t="s">
        <v>60</v>
      </c>
      <c r="G23" s="62" t="s">
        <v>54</v>
      </c>
      <c r="H23" s="62" t="s">
        <v>68</v>
      </c>
      <c r="I23" s="62" t="s">
        <v>58</v>
      </c>
      <c r="J23" s="62" t="s">
        <v>58</v>
      </c>
      <c r="K23" s="62" t="s">
        <v>58</v>
      </c>
      <c r="L23" s="62" t="s">
        <v>57</v>
      </c>
      <c r="M23" s="62" t="s">
        <v>57</v>
      </c>
      <c r="N23" s="62" t="s">
        <v>57</v>
      </c>
      <c r="O23" s="260">
        <f>IF(OR(SUMPRODUCT(--(O19:O22=""),--(P19:P22=""))&gt;0,COUNTIF(P19:P22,"M")&gt;0, COUNTIF(P19:P22,"X")=4),"",SUM(O19:O22))</f>
        <v>0</v>
      </c>
      <c r="P23" s="253" t="str">
        <f>IF(AND(COUNTIF(P19:P22,"X")=4,SUM(O19:O22)=0,ISNUMBER(O23)),"",IF(COUNTIF(P19:P22,"M")&gt;0,"M", IF(AND(COUNTIF(P19:P22,P19)=4,OR(P19="X",P19="W",P19="Z")),UPPER(P19),"")))</f>
        <v/>
      </c>
      <c r="Q23" s="254"/>
      <c r="R23" s="260">
        <f t="shared" ref="R23" si="10">IF(OR(SUMPRODUCT(--(R19:R22=""),--(S19:S22=""))&gt;0,COUNTIF(S19:S22,"M")&gt;0, COUNTIF(S19:S22,"X")=4),"",SUM(R19:R22))</f>
        <v>0</v>
      </c>
      <c r="S23" s="253" t="str">
        <f t="shared" ref="S23" si="11">IF(AND(COUNTIF(S19:S22,"X")=4,SUM(R19:R22)=0,ISNUMBER(R23)),"",IF(COUNTIF(S19:S22,"M")&gt;0,"M", IF(AND(COUNTIF(S19:S22,S19)=4,OR(S19="X",S19="W",S19="Z")),UPPER(S19),"")))</f>
        <v/>
      </c>
      <c r="T23" s="254"/>
      <c r="U23" s="260">
        <f t="shared" ref="U23" si="12">IF(OR(SUMPRODUCT(--(U19:U22=""),--(V19:V22=""))&gt;0,COUNTIF(V19:V22,"M")&gt;0, COUNTIF(V19:V22,"X")=4),"",SUM(U19:U22))</f>
        <v>0</v>
      </c>
      <c r="V23" s="253" t="str">
        <f t="shared" ref="V23" si="13">IF(AND(COUNTIF(V19:V22,"X")=4,SUM(U19:U22)=0,ISNUMBER(U23)),"",IF(COUNTIF(V19:V22,"M")&gt;0,"M", IF(AND(COUNTIF(V19:V22,V19)=4,OR(V19="X",V19="W",V19="Z")),UPPER(V19),"")))</f>
        <v/>
      </c>
      <c r="W23" s="254"/>
      <c r="X23" s="260">
        <f t="shared" ref="X23" si="14">IF(OR(SUMPRODUCT(--(X19:X22=""),--(Y19:Y22=""))&gt;0,COUNTIF(Y19:Y22,"M")&gt;0, COUNTIF(Y19:Y22,"X")=4),"",SUM(X19:X22))</f>
        <v>0</v>
      </c>
      <c r="Y23" s="253" t="str">
        <f t="shared" ref="Y23" si="15">IF(AND(COUNTIF(Y19:Y22,"X")=4,SUM(X19:X22)=0,ISNUMBER(X23)),"",IF(COUNTIF(Y19:Y22,"M")&gt;0,"M", IF(AND(COUNTIF(Y19:Y22,Y19)=4,OR(Y19="X",Y19="W",Y19="Z")),UPPER(Y19),"")))</f>
        <v/>
      </c>
      <c r="Z23" s="254"/>
      <c r="AA23" s="260">
        <f t="shared" ref="AA23" si="16">IF(OR(SUMPRODUCT(--(AA19:AA22=""),--(AB19:AB22=""))&gt;0,COUNTIF(AB19:AB22,"M")&gt;0, COUNTIF(AB19:AB22,"X")=4),"",SUM(AA19:AA22))</f>
        <v>0</v>
      </c>
      <c r="AB23" s="253" t="str">
        <f t="shared" ref="AB23" si="17">IF(AND(COUNTIF(AB19:AB22,"X")=4,SUM(AA19:AA22)=0,ISNUMBER(AA23)),"",IF(COUNTIF(AB19:AB22,"M")&gt;0,"M", IF(AND(COUNTIF(AB19:AB22,AB19)=4,OR(AB19="X",AB19="W",AB19="Z")),UPPER(AB19),"")))</f>
        <v/>
      </c>
      <c r="AC23" s="254"/>
      <c r="AD23" s="260">
        <f>IF(OR(SUMPRODUCT(--(AD19:AD22=""),--(AE19:AE22=""))&gt;0,COUNTIF(AE19:AE22,"M")&gt;0, COUNTIF(AE19:AE22,"X")=4),"",SUM(AD19:AD22))</f>
        <v>0</v>
      </c>
      <c r="AE23" s="253" t="str">
        <f>IF(AND(COUNTIF(AE19:AE22,"M")=18,SUM(AD19:AD22)=0,ISNUMBER(AD23)),"",IF(COUNTIF(AE19:AE22,"M")&gt;0,"M", IF(AND(COUNTIF(AE19:AE22,AE19)=4,OR(AE19="X",AE19="W",AE19="Z")),UPPER(AE19),"")))</f>
        <v/>
      </c>
      <c r="AF23" s="254"/>
      <c r="AG23" s="60"/>
    </row>
    <row r="24" spans="2:33" ht="15" customHeight="1" x14ac:dyDescent="0.2">
      <c r="B24" s="56"/>
      <c r="C24" s="64"/>
      <c r="D24" s="325"/>
      <c r="E24" s="327" t="s">
        <v>67</v>
      </c>
      <c r="F24" s="65" t="s">
        <v>0</v>
      </c>
      <c r="G24" s="62" t="s">
        <v>54</v>
      </c>
      <c r="H24" s="62" t="s">
        <v>58</v>
      </c>
      <c r="I24" s="62" t="s">
        <v>66</v>
      </c>
      <c r="J24" s="62" t="s">
        <v>58</v>
      </c>
      <c r="K24" s="62" t="s">
        <v>58</v>
      </c>
      <c r="L24" s="62" t="s">
        <v>57</v>
      </c>
      <c r="M24" s="62" t="s">
        <v>57</v>
      </c>
      <c r="N24" s="62" t="s">
        <v>57</v>
      </c>
      <c r="O24" s="261">
        <f>IF(OR(AND(O14="",P14=""),AND(O19="",P19=""),AND(P14="X",P19="X"),OR(P14="M",P19="M")),"",SUM(O14,O19))</f>
        <v>0</v>
      </c>
      <c r="P24" s="262" t="str">
        <f>IF(AND(AND(P14="X",P19="X"),SUM(O14,O19)=0,ISNUMBER(O24)),"",IF(OR(P14="M",P19="M"),"M",IF(AND(P14=P19,OR(P14="X",P14="W",P14="Z")), UPPER(P14),"")))</f>
        <v/>
      </c>
      <c r="Q24" s="263"/>
      <c r="R24" s="261">
        <f t="shared" ref="R24:R28" si="18">IF(OR(AND(R14="",S14=""),AND(R19="",S19=""),AND(S14="X",S19="X"),OR(S14="M",S19="M")),"",SUM(R14,R19))</f>
        <v>0</v>
      </c>
      <c r="S24" s="262" t="str">
        <f t="shared" ref="S24:AB28" si="19">IF(AND(AND(S14="X",S19="X"),SUM(R14,R19)=0,ISNUMBER(R24)),"",IF(OR(S14="M",S19="M"),"M",IF(AND(S14=S19,OR(S14="X",S14="W",S14="Z")), UPPER(S14),"")))</f>
        <v/>
      </c>
      <c r="T24" s="263"/>
      <c r="U24" s="261">
        <f t="shared" ref="U24:U28" si="20">IF(OR(AND(U14="",V14=""),AND(U19="",V19=""),AND(V14="X",V19="X"),OR(V14="M",V19="M")),"",SUM(U14,U19))</f>
        <v>0</v>
      </c>
      <c r="V24" s="262" t="str">
        <f t="shared" ref="V24" si="21">IF(AND(AND(V14="X",V19="X"),SUM(U14,U19)=0,ISNUMBER(U24)),"",IF(OR(V14="M",V19="M"),"M",IF(AND(V14=V19,OR(V14="X",V14="W",V14="Z")), UPPER(V14),"")))</f>
        <v/>
      </c>
      <c r="W24" s="263"/>
      <c r="X24" s="261">
        <f t="shared" ref="X24:X28" si="22">IF(OR(AND(X14="",Y14=""),AND(X19="",Y19=""),AND(Y14="X",Y19="X"),OR(Y14="M",Y19="M")),"",SUM(X14,X19))</f>
        <v>0</v>
      </c>
      <c r="Y24" s="262" t="str">
        <f t="shared" ref="Y24" si="23">IF(AND(AND(Y14="X",Y19="X"),SUM(X14,X19)=0,ISNUMBER(X24)),"",IF(OR(Y14="M",Y19="M"),"M",IF(AND(Y14=Y19,OR(Y14="X",Y14="W",Y14="Z")), UPPER(Y14),"")))</f>
        <v/>
      </c>
      <c r="Z24" s="263"/>
      <c r="AA24" s="261">
        <f t="shared" ref="AA24:AA28" si="24">IF(OR(AND(AA14="",AB14=""),AND(AA19="",AB19=""),AND(AB14="X",AB19="X"),OR(AB14="M",AB19="M")),"",SUM(AA14,AA19))</f>
        <v>0</v>
      </c>
      <c r="AB24" s="262" t="str">
        <f t="shared" ref="AB24" si="25">IF(AND(AND(AB14="X",AB19="X"),SUM(AA14,AA19)=0,ISNUMBER(AA24)),"",IF(OR(AB14="M",AB19="M"),"M",IF(AND(AB14=AB19,OR(AB14="X",AB14="W",AB14="Z")), UPPER(AB14),"")))</f>
        <v/>
      </c>
      <c r="AC24" s="263"/>
      <c r="AD24" s="261">
        <f>IF(OR(AND(AD14="",AE14=""),AND(AD19="",AE19=""),AND(AE14="X",AE19="X"),OR(AE14="M",AE19="M")),"",SUM(AD14,AD19))</f>
        <v>0</v>
      </c>
      <c r="AE24" s="262" t="str">
        <f>IF(AND(OR(AND(AE14="M",AE19="M"),AND(AE14="X",AE19="X")),SUM(AD14,AD19)=0,ISNUMBER(AD24)),"",IF(OR(AE14="M",AE19="M"),"M",IF(AND(AE14=AE19,OR(AE14="X",AE14="W",AE14="Z")), UPPER(AE14),"")))</f>
        <v/>
      </c>
      <c r="AF24" s="263"/>
      <c r="AG24" s="60"/>
    </row>
    <row r="25" spans="2:33" ht="15" customHeight="1" x14ac:dyDescent="0.2">
      <c r="B25" s="56"/>
      <c r="C25" s="64"/>
      <c r="D25" s="325"/>
      <c r="E25" s="327"/>
      <c r="F25" s="65" t="s">
        <v>65</v>
      </c>
      <c r="G25" s="62" t="s">
        <v>54</v>
      </c>
      <c r="H25" s="62" t="s">
        <v>58</v>
      </c>
      <c r="I25" s="62" t="s">
        <v>64</v>
      </c>
      <c r="J25" s="62" t="s">
        <v>58</v>
      </c>
      <c r="K25" s="62" t="s">
        <v>58</v>
      </c>
      <c r="L25" s="62" t="s">
        <v>57</v>
      </c>
      <c r="M25" s="62" t="s">
        <v>57</v>
      </c>
      <c r="N25" s="62" t="s">
        <v>57</v>
      </c>
      <c r="O25" s="261">
        <f>IF(OR(AND(O15="",P15=""),AND(O20="",P20=""),AND(P15="X",P20="X"),OR(P15="M",P20="M")),"",SUM(O15,O20))</f>
        <v>0</v>
      </c>
      <c r="P25" s="262" t="str">
        <f t="shared" ref="P25:P28" si="26">IF(AND(AND(P15="X",P20="X"),SUM(O15,O20)=0,ISNUMBER(O25)),"",IF(OR(P15="M",P20="M"),"M",IF(AND(P15=P20,OR(P15="X",P15="W",P15="Z")), UPPER(P15),"")))</f>
        <v/>
      </c>
      <c r="Q25" s="263"/>
      <c r="R25" s="261">
        <f t="shared" si="18"/>
        <v>0</v>
      </c>
      <c r="S25" s="262" t="str">
        <f t="shared" si="19"/>
        <v/>
      </c>
      <c r="T25" s="263"/>
      <c r="U25" s="261">
        <f t="shared" si="20"/>
        <v>0</v>
      </c>
      <c r="V25" s="262" t="str">
        <f t="shared" si="19"/>
        <v/>
      </c>
      <c r="W25" s="263"/>
      <c r="X25" s="261">
        <f t="shared" si="22"/>
        <v>0</v>
      </c>
      <c r="Y25" s="262" t="str">
        <f t="shared" si="19"/>
        <v/>
      </c>
      <c r="Z25" s="263"/>
      <c r="AA25" s="261">
        <f t="shared" si="24"/>
        <v>0</v>
      </c>
      <c r="AB25" s="262" t="str">
        <f t="shared" si="19"/>
        <v/>
      </c>
      <c r="AC25" s="263"/>
      <c r="AD25" s="261">
        <f>IF(OR(AND(AD15="",AE15=""),AND(AD20="",AE20=""),AND(AE15="X",AE20="X"),OR(AE15="M",AE20="M")),"",SUM(AD15,AD20))</f>
        <v>0</v>
      </c>
      <c r="AE25" s="262" t="str">
        <f>IF(AND(OR(AND(AE15="M",AE20="M"),AND(AE15="X",AE20="X")),SUM(AD15,AD20)=0,ISNUMBER(AD25)),"",IF(OR(AE15="M",AE20="M"),"M",IF(AND(AE15=AE20,OR(AE15="X",AE15="W",AE15="Z")), UPPER(AE15),"")))</f>
        <v/>
      </c>
      <c r="AF25" s="263"/>
      <c r="AG25" s="60"/>
    </row>
    <row r="26" spans="2:33" ht="15" customHeight="1" x14ac:dyDescent="0.2">
      <c r="B26" s="56"/>
      <c r="C26" s="64"/>
      <c r="D26" s="325"/>
      <c r="E26" s="327"/>
      <c r="F26" s="66" t="s">
        <v>63</v>
      </c>
      <c r="G26" s="62" t="s">
        <v>54</v>
      </c>
      <c r="H26" s="62" t="s">
        <v>58</v>
      </c>
      <c r="I26" s="62" t="s">
        <v>62</v>
      </c>
      <c r="J26" s="62" t="s">
        <v>58</v>
      </c>
      <c r="K26" s="62" t="s">
        <v>58</v>
      </c>
      <c r="L26" s="62" t="s">
        <v>57</v>
      </c>
      <c r="M26" s="62" t="s">
        <v>57</v>
      </c>
      <c r="N26" s="62" t="s">
        <v>57</v>
      </c>
      <c r="O26" s="261">
        <f>IF(OR(AND(O16="",P16=""),AND(O21="",P21=""),AND(P16="X",P21="X"),OR(P16="M",P21="M")),"",SUM(O16,O21))</f>
        <v>0</v>
      </c>
      <c r="P26" s="262" t="str">
        <f t="shared" si="26"/>
        <v/>
      </c>
      <c r="Q26" s="263"/>
      <c r="R26" s="261">
        <f t="shared" si="18"/>
        <v>0</v>
      </c>
      <c r="S26" s="262" t="str">
        <f t="shared" si="19"/>
        <v/>
      </c>
      <c r="T26" s="263"/>
      <c r="U26" s="261">
        <f t="shared" si="20"/>
        <v>0</v>
      </c>
      <c r="V26" s="262" t="str">
        <f t="shared" si="19"/>
        <v/>
      </c>
      <c r="W26" s="263"/>
      <c r="X26" s="261">
        <f t="shared" si="22"/>
        <v>0</v>
      </c>
      <c r="Y26" s="262" t="str">
        <f t="shared" si="19"/>
        <v/>
      </c>
      <c r="Z26" s="263"/>
      <c r="AA26" s="261">
        <f t="shared" si="24"/>
        <v>0</v>
      </c>
      <c r="AB26" s="262" t="str">
        <f t="shared" si="19"/>
        <v/>
      </c>
      <c r="AC26" s="263"/>
      <c r="AD26" s="261">
        <f>IF(OR(AND(AD16="",AE16=""),AND(AD21="",AE21=""),AND(AE16="X",AE21="X"),OR(AE16="M",AE21="M")),"",SUM(AD16,AD21))</f>
        <v>0</v>
      </c>
      <c r="AE26" s="262" t="str">
        <f>IF(AND(OR(AND(AE16="M",AE21="M"),AND(AE16="X",AE21="X")),SUM(AD16,AD21)=0,ISNUMBER(AD26)),"",IF(OR(AE16="M",AE21="M"),"M",IF(AND(AE16=AE21,OR(AE16="X",AE16="W",AE16="Z")), UPPER(AE16),"")))</f>
        <v/>
      </c>
      <c r="AF26" s="263"/>
      <c r="AG26" s="60"/>
    </row>
    <row r="27" spans="2:33" ht="15" customHeight="1" x14ac:dyDescent="0.2">
      <c r="B27" s="56"/>
      <c r="C27" s="64"/>
      <c r="D27" s="325"/>
      <c r="E27" s="327"/>
      <c r="F27" s="65" t="s">
        <v>1</v>
      </c>
      <c r="G27" s="62" t="s">
        <v>54</v>
      </c>
      <c r="H27" s="62" t="s">
        <v>58</v>
      </c>
      <c r="I27" s="62" t="s">
        <v>61</v>
      </c>
      <c r="J27" s="62" t="s">
        <v>58</v>
      </c>
      <c r="K27" s="62" t="s">
        <v>58</v>
      </c>
      <c r="L27" s="62" t="s">
        <v>57</v>
      </c>
      <c r="M27" s="62" t="s">
        <v>57</v>
      </c>
      <c r="N27" s="62" t="s">
        <v>57</v>
      </c>
      <c r="O27" s="261">
        <f>IF(OR(AND(O17="",P17=""),AND(O22="",P22=""),AND(P17="X",P22="X"),OR(P17="M",P22="M")),"",SUM(O17,O22))</f>
        <v>0</v>
      </c>
      <c r="P27" s="262" t="str">
        <f t="shared" si="26"/>
        <v/>
      </c>
      <c r="Q27" s="263"/>
      <c r="R27" s="261">
        <f t="shared" si="18"/>
        <v>0</v>
      </c>
      <c r="S27" s="262" t="str">
        <f t="shared" si="19"/>
        <v/>
      </c>
      <c r="T27" s="263"/>
      <c r="U27" s="261">
        <f t="shared" si="20"/>
        <v>0</v>
      </c>
      <c r="V27" s="262" t="str">
        <f t="shared" si="19"/>
        <v/>
      </c>
      <c r="W27" s="263"/>
      <c r="X27" s="261">
        <f t="shared" si="22"/>
        <v>0</v>
      </c>
      <c r="Y27" s="262" t="str">
        <f t="shared" si="19"/>
        <v/>
      </c>
      <c r="Z27" s="263"/>
      <c r="AA27" s="261">
        <f t="shared" si="24"/>
        <v>0</v>
      </c>
      <c r="AB27" s="262" t="str">
        <f t="shared" si="19"/>
        <v/>
      </c>
      <c r="AC27" s="263"/>
      <c r="AD27" s="261">
        <f>IF(OR(AND(AD17="",AE17=""),AND(AD22="",AE22=""),AND(AE17="X",AE22="X"),OR(AE17="M",AE22="M")),"",SUM(AD17,AD22))</f>
        <v>0</v>
      </c>
      <c r="AE27" s="262" t="str">
        <f>IF(AND(OR(AND(AE17="M",AE22="M"),AND(AE17="X",AE22="X")),SUM(AD17,AD22)=0,ISNUMBER(AD27)),"",IF(OR(AE17="M",AE22="M"),"M",IF(AND(AE17=AE22,OR(AE17="X",AE17="W",AE17="Z")), UPPER(AE17),"")))</f>
        <v/>
      </c>
      <c r="AF27" s="263"/>
      <c r="AG27" s="60"/>
    </row>
    <row r="28" spans="2:33" ht="15" customHeight="1" x14ac:dyDescent="0.2">
      <c r="B28" s="56"/>
      <c r="C28" s="64"/>
      <c r="D28" s="326"/>
      <c r="E28" s="327"/>
      <c r="F28" s="63" t="s">
        <v>60</v>
      </c>
      <c r="G28" s="62" t="s">
        <v>54</v>
      </c>
      <c r="H28" s="62" t="s">
        <v>58</v>
      </c>
      <c r="I28" s="62" t="s">
        <v>58</v>
      </c>
      <c r="J28" s="62" t="s">
        <v>58</v>
      </c>
      <c r="K28" s="62" t="s">
        <v>58</v>
      </c>
      <c r="L28" s="62" t="s">
        <v>57</v>
      </c>
      <c r="M28" s="62" t="s">
        <v>57</v>
      </c>
      <c r="N28" s="62" t="s">
        <v>57</v>
      </c>
      <c r="O28" s="261">
        <f>IF(OR(AND(O18="",P18=""),AND(O23="",P23=""),AND(P18="X",P23="X"),OR(P18="M",P23="M")),"",SUM(O18,O23))</f>
        <v>0</v>
      </c>
      <c r="P28" s="262" t="str">
        <f t="shared" si="26"/>
        <v/>
      </c>
      <c r="Q28" s="263"/>
      <c r="R28" s="261">
        <f t="shared" si="18"/>
        <v>0</v>
      </c>
      <c r="S28" s="262" t="str">
        <f t="shared" si="19"/>
        <v/>
      </c>
      <c r="T28" s="263"/>
      <c r="U28" s="261">
        <f t="shared" si="20"/>
        <v>0</v>
      </c>
      <c r="V28" s="262" t="str">
        <f t="shared" si="19"/>
        <v/>
      </c>
      <c r="W28" s="263"/>
      <c r="X28" s="261">
        <f t="shared" si="22"/>
        <v>0</v>
      </c>
      <c r="Y28" s="262" t="str">
        <f t="shared" si="19"/>
        <v/>
      </c>
      <c r="Z28" s="263"/>
      <c r="AA28" s="261">
        <f t="shared" si="24"/>
        <v>0</v>
      </c>
      <c r="AB28" s="262" t="str">
        <f t="shared" si="19"/>
        <v/>
      </c>
      <c r="AC28" s="263"/>
      <c r="AD28" s="261">
        <f>IF(OR(AND(AD18="",AE18=""),AND(AD23="",AE23=""),AND(AE18="X",AE23="X"),OR(AE18="M",AE23="M")),"",SUM(AD18,AD23))</f>
        <v>0</v>
      </c>
      <c r="AE28" s="262" t="str">
        <f>IF(AND(OR(AND(AE18="M",AE23="M"),AND(AE18="X",AE23="X")),SUM(AD18,AD23)=0,ISNUMBER(AD28)),"",IF(OR(AE18="M",AE23="M"),"M",IF(AND(AE18=AE23,OR(AE18="X",AE18="W",AE18="Z")), UPPER(AE18),"")))</f>
        <v/>
      </c>
      <c r="AF28" s="263"/>
      <c r="AG28" s="60"/>
    </row>
    <row r="29" spans="2:33" ht="15" customHeight="1" x14ac:dyDescent="0.2">
      <c r="B29" s="5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25"/>
      <c r="P29" s="64"/>
      <c r="Q29" s="64"/>
      <c r="R29" s="125"/>
      <c r="S29" s="64"/>
      <c r="T29" s="64"/>
      <c r="U29" s="125"/>
      <c r="V29" s="64"/>
      <c r="W29" s="64"/>
      <c r="X29" s="125"/>
      <c r="Y29" s="64"/>
      <c r="Z29" s="64"/>
      <c r="AA29" s="125"/>
      <c r="AB29" s="64"/>
      <c r="AC29" s="64"/>
      <c r="AD29" s="125"/>
      <c r="AE29" s="64"/>
      <c r="AF29" s="64"/>
      <c r="AG29" s="64"/>
    </row>
    <row r="30" spans="2:33" ht="15" customHeight="1" x14ac:dyDescent="0.2">
      <c r="B30" s="56"/>
      <c r="C30" s="64"/>
      <c r="D30" s="324" t="s">
        <v>72</v>
      </c>
      <c r="E30" s="327" t="s">
        <v>71</v>
      </c>
      <c r="F30" s="65" t="s">
        <v>0</v>
      </c>
      <c r="G30" s="62" t="s">
        <v>59</v>
      </c>
      <c r="H30" s="62" t="s">
        <v>70</v>
      </c>
      <c r="I30" s="62" t="s">
        <v>66</v>
      </c>
      <c r="J30" s="62" t="s">
        <v>58</v>
      </c>
      <c r="K30" s="62" t="s">
        <v>58</v>
      </c>
      <c r="L30" s="62" t="s">
        <v>57</v>
      </c>
      <c r="M30" s="62" t="s">
        <v>57</v>
      </c>
      <c r="N30" s="62" t="s">
        <v>57</v>
      </c>
      <c r="O30" s="264">
        <f>IF(HR!J2="مؤسسات الاعمال",'R2'!O30,0)</f>
        <v>0</v>
      </c>
      <c r="P30" s="247"/>
      <c r="Q30" s="248"/>
      <c r="R30" s="264">
        <f>IF(HR!J2="الدولة",'R2'!O30,0)</f>
        <v>0</v>
      </c>
      <c r="S30" s="247"/>
      <c r="T30" s="248"/>
      <c r="U30" s="264">
        <f>IF(HR!J2="التعليم العالي",'R2'!O30,0)</f>
        <v>0</v>
      </c>
      <c r="V30" s="247"/>
      <c r="W30" s="248"/>
      <c r="X30" s="264">
        <f>IF(HR!J2="خاص لايستهدف الربح",'R2'!O30,0)</f>
        <v>0</v>
      </c>
      <c r="Y30" s="247"/>
      <c r="Z30" s="248"/>
      <c r="AA30" s="264">
        <f>IF(HR!J2="غير محدد",'R2'!O30,0)</f>
        <v>0</v>
      </c>
      <c r="AB30" s="247"/>
      <c r="AC30" s="248"/>
      <c r="AD30" s="266">
        <f>IF(OR(EXACT(O30,P30),EXACT(R30,S30),EXACT(U30,V30),EXACT(X30,Y30),EXACT(AA30,AB30),AND(P30="X",S30="X",V30="X",Y30="X",AB30="X"),OR(P30="M", S30="M",V30="M", Y30="M", AB30="M")),"",SUM(O30,R30,U30,X30,AA30))</f>
        <v>0</v>
      </c>
      <c r="AE30" s="253" t="str">
        <f t="shared" ref="AE30:AE33" si="27" xml:space="preserve"> IF(AND(AND(P30="X",S30="X",V30="X",Y30="X",AB30="X"),SUM(O30,R30,U30,X30,AA30)=0,ISNUMBER(AD30)),"",IF(OR(P30="M",S30="M",V30="M",Y30="M",AB30="M"),"M",IF(AND(P30=S30,P30=V30,P30=Y30,P30=AB30,OR(P30="X",P30="W",P30="Z")),UPPER(P30),"")))</f>
        <v/>
      </c>
      <c r="AF30" s="254"/>
      <c r="AG30" s="60"/>
    </row>
    <row r="31" spans="2:33" ht="15" customHeight="1" x14ac:dyDescent="0.2">
      <c r="B31" s="56"/>
      <c r="C31" s="64"/>
      <c r="D31" s="325"/>
      <c r="E31" s="327"/>
      <c r="F31" s="65" t="s">
        <v>65</v>
      </c>
      <c r="G31" s="62" t="s">
        <v>59</v>
      </c>
      <c r="H31" s="62" t="s">
        <v>70</v>
      </c>
      <c r="I31" s="62" t="s">
        <v>64</v>
      </c>
      <c r="J31" s="62" t="s">
        <v>58</v>
      </c>
      <c r="K31" s="62" t="s">
        <v>58</v>
      </c>
      <c r="L31" s="62" t="s">
        <v>57</v>
      </c>
      <c r="M31" s="62" t="s">
        <v>57</v>
      </c>
      <c r="N31" s="62" t="s">
        <v>57</v>
      </c>
      <c r="O31" s="264">
        <f>IF(HR!J2="مؤسسات الاعمال",'R2'!O31,0)</f>
        <v>0</v>
      </c>
      <c r="P31" s="247"/>
      <c r="Q31" s="248"/>
      <c r="R31" s="264">
        <f>IF(HR!J2="الدولة",'R2'!O31,0)</f>
        <v>0</v>
      </c>
      <c r="S31" s="247"/>
      <c r="T31" s="248"/>
      <c r="U31" s="264">
        <f>IF(HR!J2="التعليم العالي",'R2'!O31,0)</f>
        <v>0</v>
      </c>
      <c r="V31" s="247"/>
      <c r="W31" s="248"/>
      <c r="X31" s="264">
        <f>IF(HR!J2="خاص لايستهدف الربح",'R2'!O31,0)</f>
        <v>0</v>
      </c>
      <c r="Y31" s="247"/>
      <c r="Z31" s="248"/>
      <c r="AA31" s="264">
        <f>IF(HR!J2="غير محدد",'R2'!O31,0)</f>
        <v>0</v>
      </c>
      <c r="AB31" s="247"/>
      <c r="AC31" s="248"/>
      <c r="AD31" s="266">
        <f>IF(OR(EXACT(O31,P31),EXACT(R31,S31),EXACT(U31,V31),EXACT(X31,Y31),EXACT(AA31,AB31),AND(P31="X",S31="X",V31="X",Y31="X",AB31="X"),OR(P31="M", S31="M",V31="M", Y31="M", AB31="M")),"",SUM(O31,R31,U31,X31,AA31))</f>
        <v>0</v>
      </c>
      <c r="AE31" s="253" t="str">
        <f t="shared" si="27"/>
        <v/>
      </c>
      <c r="AF31" s="254"/>
      <c r="AG31" s="60"/>
    </row>
    <row r="32" spans="2:33" ht="15" customHeight="1" x14ac:dyDescent="0.2">
      <c r="B32" s="56"/>
      <c r="C32" s="64"/>
      <c r="D32" s="325"/>
      <c r="E32" s="327"/>
      <c r="F32" s="66" t="s">
        <v>63</v>
      </c>
      <c r="G32" s="62" t="s">
        <v>59</v>
      </c>
      <c r="H32" s="62" t="s">
        <v>70</v>
      </c>
      <c r="I32" s="62" t="s">
        <v>62</v>
      </c>
      <c r="J32" s="62" t="s">
        <v>58</v>
      </c>
      <c r="K32" s="62" t="s">
        <v>58</v>
      </c>
      <c r="L32" s="62" t="s">
        <v>57</v>
      </c>
      <c r="M32" s="62" t="s">
        <v>57</v>
      </c>
      <c r="N32" s="62" t="s">
        <v>57</v>
      </c>
      <c r="O32" s="264">
        <f>IF(HR!J2="مؤسسات الاعمال",'R2'!O32,0)</f>
        <v>0</v>
      </c>
      <c r="P32" s="247"/>
      <c r="Q32" s="248"/>
      <c r="R32" s="264">
        <f>IF(HR!J2="الدولة",'R2'!O32,0)</f>
        <v>0</v>
      </c>
      <c r="S32" s="247"/>
      <c r="T32" s="248"/>
      <c r="U32" s="264">
        <f>IF(HR!J2="التعليم العالي",'R2'!O32,0)</f>
        <v>0</v>
      </c>
      <c r="V32" s="247"/>
      <c r="W32" s="248"/>
      <c r="X32" s="264">
        <f>IF(HR!J2="خاص لايستهدف الربح",'R2'!O32,0)</f>
        <v>0</v>
      </c>
      <c r="Y32" s="247"/>
      <c r="Z32" s="248"/>
      <c r="AA32" s="264">
        <f>IF(HR!J2="غير محدد",'R2'!O32,0)</f>
        <v>0</v>
      </c>
      <c r="AB32" s="247"/>
      <c r="AC32" s="248"/>
      <c r="AD32" s="266">
        <f>IF(OR(EXACT(O32,P32),EXACT(R32,S32),EXACT(U32,V32),EXACT(X32,Y32),EXACT(AA32,AB32),AND(P32="X",S32="X",V32="X",Y32="X",AB32="X"),OR(P32="M", S32="M",V32="M", Y32="M", AB32="M")),"",SUM(O32,R32,U32,X32,AA32))</f>
        <v>0</v>
      </c>
      <c r="AE32" s="253" t="str">
        <f t="shared" si="27"/>
        <v/>
      </c>
      <c r="AF32" s="254"/>
      <c r="AG32" s="60"/>
    </row>
    <row r="33" spans="2:33" ht="15" customHeight="1" x14ac:dyDescent="0.2">
      <c r="B33" s="56"/>
      <c r="C33" s="64"/>
      <c r="D33" s="325"/>
      <c r="E33" s="327"/>
      <c r="F33" s="65" t="s">
        <v>1</v>
      </c>
      <c r="G33" s="62" t="s">
        <v>59</v>
      </c>
      <c r="H33" s="62" t="s">
        <v>70</v>
      </c>
      <c r="I33" s="62" t="s">
        <v>61</v>
      </c>
      <c r="J33" s="62" t="s">
        <v>58</v>
      </c>
      <c r="K33" s="62" t="s">
        <v>58</v>
      </c>
      <c r="L33" s="62" t="s">
        <v>57</v>
      </c>
      <c r="M33" s="62" t="s">
        <v>57</v>
      </c>
      <c r="N33" s="62" t="s">
        <v>57</v>
      </c>
      <c r="O33" s="265">
        <v>0</v>
      </c>
      <c r="P33" s="250"/>
      <c r="Q33" s="251"/>
      <c r="R33" s="265">
        <v>0</v>
      </c>
      <c r="S33" s="250"/>
      <c r="T33" s="251"/>
      <c r="U33" s="265">
        <v>0</v>
      </c>
      <c r="V33" s="250"/>
      <c r="W33" s="251"/>
      <c r="X33" s="265">
        <v>0</v>
      </c>
      <c r="Y33" s="250"/>
      <c r="Z33" s="251"/>
      <c r="AA33" s="265">
        <v>0</v>
      </c>
      <c r="AB33" s="250"/>
      <c r="AC33" s="251"/>
      <c r="AD33" s="266">
        <f>IF(OR(EXACT(O33,P33),EXACT(R33,S33),EXACT(U33,V33),EXACT(X33,Y33),EXACT(AA33,AB33),AND(P33="X",S33="X",V33="X",Y33="X",AB33="X"),OR(P33="M", S33="M",V33="M", Y33="M", AB33="M")),"",SUM(O33,R33,U33,X33,AA33))</f>
        <v>0</v>
      </c>
      <c r="AE33" s="253" t="str">
        <f t="shared" si="27"/>
        <v/>
      </c>
      <c r="AF33" s="254"/>
      <c r="AG33" s="60"/>
    </row>
    <row r="34" spans="2:33" ht="15" customHeight="1" x14ac:dyDescent="0.2">
      <c r="B34" s="56"/>
      <c r="C34" s="64"/>
      <c r="D34" s="325"/>
      <c r="E34" s="327"/>
      <c r="F34" s="63" t="s">
        <v>60</v>
      </c>
      <c r="G34" s="62" t="s">
        <v>59</v>
      </c>
      <c r="H34" s="62" t="s">
        <v>70</v>
      </c>
      <c r="I34" s="62" t="s">
        <v>58</v>
      </c>
      <c r="J34" s="62" t="s">
        <v>58</v>
      </c>
      <c r="K34" s="62" t="s">
        <v>58</v>
      </c>
      <c r="L34" s="62" t="s">
        <v>57</v>
      </c>
      <c r="M34" s="62" t="s">
        <v>57</v>
      </c>
      <c r="N34" s="62" t="s">
        <v>57</v>
      </c>
      <c r="O34" s="266">
        <f t="shared" ref="O34" si="28">IF(OR(SUMPRODUCT(--(O30:O33=""),--(P30:P33=""))&gt;0,COUNTIF(P30:P33,"M")&gt;0, COUNTIF(P30:P33,"X")=4),"",SUM(O30:O33))</f>
        <v>0</v>
      </c>
      <c r="P34" s="253" t="str">
        <f t="shared" ref="P34" si="29">IF(AND(COUNTIF(P30:P33,"X")=4,SUM(O30:O33)=0,ISNUMBER(O34)),"",IF(COUNTIF(P30:P33,"M")&gt;0,"M", IF(AND(COUNTIF(P30:P33,P30)=4,OR(P30="X",P30="W",P30="Z")),UPPER(P30),"")))</f>
        <v/>
      </c>
      <c r="Q34" s="254"/>
      <c r="R34" s="266">
        <f t="shared" ref="R34" si="30">IF(OR(SUMPRODUCT(--(R30:R33=""),--(S30:S33=""))&gt;0,COUNTIF(S30:S33,"M")&gt;0, COUNTIF(S30:S33,"X")=4),"",SUM(R30:R33))</f>
        <v>0</v>
      </c>
      <c r="S34" s="253" t="str">
        <f t="shared" ref="S34" si="31">IF(AND(COUNTIF(S30:S33,"X")=4,SUM(R30:R33)=0,ISNUMBER(R34)),"",IF(COUNTIF(S30:S33,"M")&gt;0,"M", IF(AND(COUNTIF(S30:S33,S30)=4,OR(S30="X",S30="W",S30="Z")),UPPER(S30),"")))</f>
        <v/>
      </c>
      <c r="T34" s="254"/>
      <c r="U34" s="266">
        <f t="shared" ref="U34" si="32">IF(OR(SUMPRODUCT(--(U30:U33=""),--(V30:V33=""))&gt;0,COUNTIF(V30:V33,"M")&gt;0, COUNTIF(V30:V33,"X")=4),"",SUM(U30:U33))</f>
        <v>0</v>
      </c>
      <c r="V34" s="253" t="str">
        <f t="shared" ref="V34" si="33">IF(AND(COUNTIF(V30:V33,"X")=4,SUM(U30:U33)=0,ISNUMBER(U34)),"",IF(COUNTIF(V30:V33,"M")&gt;0,"M", IF(AND(COUNTIF(V30:V33,V30)=4,OR(V30="X",V30="W",V30="Z")),UPPER(V30),"")))</f>
        <v/>
      </c>
      <c r="W34" s="254"/>
      <c r="X34" s="266">
        <f t="shared" ref="X34" si="34">IF(OR(SUMPRODUCT(--(X30:X33=""),--(Y30:Y33=""))&gt;0,COUNTIF(Y30:Y33,"M")&gt;0, COUNTIF(Y30:Y33,"X")=4),"",SUM(X30:X33))</f>
        <v>0</v>
      </c>
      <c r="Y34" s="253" t="str">
        <f t="shared" ref="Y34" si="35">IF(AND(COUNTIF(Y30:Y33,"X")=4,SUM(X30:X33)=0,ISNUMBER(X34)),"",IF(COUNTIF(Y30:Y33,"M")&gt;0,"M", IF(AND(COUNTIF(Y30:Y33,Y30)=4,OR(Y30="X",Y30="W",Y30="Z")),UPPER(Y30),"")))</f>
        <v/>
      </c>
      <c r="Z34" s="254"/>
      <c r="AA34" s="266">
        <f t="shared" ref="AA34" si="36">IF(OR(SUMPRODUCT(--(AA30:AA33=""),--(AB30:AB33=""))&gt;0,COUNTIF(AB30:AB33,"M")&gt;0, COUNTIF(AB30:AB33,"X")=4),"",SUM(AA30:AA33))</f>
        <v>0</v>
      </c>
      <c r="AB34" s="253" t="str">
        <f t="shared" ref="AB34" si="37">IF(AND(COUNTIF(AB30:AB33,"X")=4,SUM(AA30:AA33)=0,ISNUMBER(AA34)),"",IF(COUNTIF(AB30:AB33,"M")&gt;0,"M", IF(AND(COUNTIF(AB30:AB33,AB30)=4,OR(AB30="X",AB30="W",AB30="Z")),UPPER(AB30),"")))</f>
        <v/>
      </c>
      <c r="AC34" s="254"/>
      <c r="AD34" s="266">
        <f>IF(OR(SUMPRODUCT(--(AD30:AD33=""),--(AE30:AE33=""))&gt;0,COUNTIF(AE30:AE33,"M")&gt;0, COUNTIF(AE30:AE33,"X")=4),"",SUM(AD30:AD33))</f>
        <v>0</v>
      </c>
      <c r="AE34" s="253" t="str">
        <f>IF(AND(COUNTIF(AE30:AE33,"M")=18,SUM(AD30:AD33)=0,ISNUMBER(AD34)),"",IF(COUNTIF(AE30:AE33,"M")&gt;0,"M", IF(AND(COUNTIF(AE30:AE33,AE30)=4,OR(AE30="X",AE30="W",AE30="Z")),UPPER(AE30),"")))</f>
        <v/>
      </c>
      <c r="AF34" s="254"/>
      <c r="AG34" s="60"/>
    </row>
    <row r="35" spans="2:33" ht="15" customHeight="1" x14ac:dyDescent="0.2">
      <c r="B35" s="56"/>
      <c r="C35" s="64"/>
      <c r="D35" s="325"/>
      <c r="E35" s="327" t="s">
        <v>69</v>
      </c>
      <c r="F35" s="65" t="s">
        <v>0</v>
      </c>
      <c r="G35" s="62" t="s">
        <v>59</v>
      </c>
      <c r="H35" s="62" t="s">
        <v>68</v>
      </c>
      <c r="I35" s="62" t="s">
        <v>66</v>
      </c>
      <c r="J35" s="62" t="s">
        <v>58</v>
      </c>
      <c r="K35" s="62" t="s">
        <v>58</v>
      </c>
      <c r="L35" s="62" t="s">
        <v>57</v>
      </c>
      <c r="M35" s="62" t="s">
        <v>57</v>
      </c>
      <c r="N35" s="62" t="s">
        <v>57</v>
      </c>
      <c r="O35" s="267">
        <f>IF(HR!J2="مؤسسات الاعمال",'R2'!O35,0)</f>
        <v>0</v>
      </c>
      <c r="P35" s="256"/>
      <c r="Q35" s="257"/>
      <c r="R35" s="267">
        <f>IF(HR!J2="الدولة",'R2'!O35,0)</f>
        <v>0</v>
      </c>
      <c r="S35" s="256"/>
      <c r="T35" s="257"/>
      <c r="U35" s="267">
        <f>IF(HR!J2="التعليم العالي",'R2'!O35,0)</f>
        <v>0</v>
      </c>
      <c r="V35" s="256"/>
      <c r="W35" s="257"/>
      <c r="X35" s="267">
        <f>IF(HR!J2="خاص لايستهدف الربح",'R2'!O35,0)</f>
        <v>0</v>
      </c>
      <c r="Y35" s="256"/>
      <c r="Z35" s="257"/>
      <c r="AA35" s="267">
        <f>IF(HR!J2="غير محدد",'R2'!O35,0)</f>
        <v>0</v>
      </c>
      <c r="AB35" s="256"/>
      <c r="AC35" s="257"/>
      <c r="AD35" s="266">
        <f>IF(OR(EXACT(O35,P35),EXACT(R35,S35),EXACT(U35,V35),EXACT(X35,Y35),EXACT(AA35,AB35),AND(P35="X",S35="X",V35="X",Y35="X",AB35="X"),OR(P35="M", S35="M",V35="M", Y35="M", AB35="M")),"",SUM(O35,R35,U35,X35,AA35))</f>
        <v>0</v>
      </c>
      <c r="AE35" s="253" t="str">
        <f t="shared" ref="AE35:AE38" si="38" xml:space="preserve"> IF(AND(AND(P35="X",S35="X",V35="X",Y35="X",AB35="X"),SUM(O35,R35,U35,X35,AA35)=0,ISNUMBER(AD35)),"",IF(OR(P35="M",S35="M",V35="M",Y35="M",AB35="M"),"M",IF(AND(P35=S35,P35=V35,P35=Y35,P35=AB35,OR(P35="X",P35="W",P35="Z")),UPPER(P35),"")))</f>
        <v/>
      </c>
      <c r="AF35" s="254"/>
      <c r="AG35" s="60"/>
    </row>
    <row r="36" spans="2:33" ht="15" customHeight="1" x14ac:dyDescent="0.2">
      <c r="B36" s="56"/>
      <c r="C36" s="64"/>
      <c r="D36" s="325"/>
      <c r="E36" s="327"/>
      <c r="F36" s="65" t="s">
        <v>65</v>
      </c>
      <c r="G36" s="62" t="s">
        <v>59</v>
      </c>
      <c r="H36" s="62" t="s">
        <v>68</v>
      </c>
      <c r="I36" s="62" t="s">
        <v>64</v>
      </c>
      <c r="J36" s="62" t="s">
        <v>58</v>
      </c>
      <c r="K36" s="62" t="s">
        <v>58</v>
      </c>
      <c r="L36" s="62" t="s">
        <v>57</v>
      </c>
      <c r="M36" s="62" t="s">
        <v>57</v>
      </c>
      <c r="N36" s="62" t="s">
        <v>57</v>
      </c>
      <c r="O36" s="264">
        <f>IF(HR!J2="مؤسسات الاعمال",'R2'!O36,0)</f>
        <v>0</v>
      </c>
      <c r="P36" s="247"/>
      <c r="Q36" s="248"/>
      <c r="R36" s="264">
        <f>IF(HR!J2="الدولة",'R2'!O36,0)</f>
        <v>0</v>
      </c>
      <c r="S36" s="247"/>
      <c r="T36" s="248"/>
      <c r="U36" s="264">
        <f>IF(HR!J2="التعليم العالي",'R2'!O36,0)</f>
        <v>0</v>
      </c>
      <c r="V36" s="247"/>
      <c r="W36" s="248"/>
      <c r="X36" s="264">
        <f>IF(HR!J2="خاص لايستهدف الربح",'R2'!O36,0)</f>
        <v>0</v>
      </c>
      <c r="Y36" s="247"/>
      <c r="Z36" s="248"/>
      <c r="AA36" s="264">
        <f>IF(HR!J2="غير محدد",'R2'!O36,0)</f>
        <v>0</v>
      </c>
      <c r="AB36" s="247"/>
      <c r="AC36" s="248"/>
      <c r="AD36" s="266">
        <f>IF(OR(EXACT(O36,P36),EXACT(R36,S36),EXACT(U36,V36),EXACT(X36,Y36),EXACT(AA36,AB36),AND(P36="X",S36="X",V36="X",Y36="X",AB36="X"),OR(P36="M", S36="M",V36="M", Y36="M", AB36="M")),"",SUM(O36,R36,U36,X36,AA36))</f>
        <v>0</v>
      </c>
      <c r="AE36" s="253" t="str">
        <f t="shared" si="38"/>
        <v/>
      </c>
      <c r="AF36" s="254"/>
      <c r="AG36" s="60"/>
    </row>
    <row r="37" spans="2:33" ht="15" customHeight="1" x14ac:dyDescent="0.2">
      <c r="B37" s="56"/>
      <c r="C37" s="64"/>
      <c r="D37" s="325"/>
      <c r="E37" s="327"/>
      <c r="F37" s="66" t="s">
        <v>63</v>
      </c>
      <c r="G37" s="62" t="s">
        <v>59</v>
      </c>
      <c r="H37" s="62" t="s">
        <v>68</v>
      </c>
      <c r="I37" s="62" t="s">
        <v>62</v>
      </c>
      <c r="J37" s="62" t="s">
        <v>58</v>
      </c>
      <c r="K37" s="62" t="s">
        <v>58</v>
      </c>
      <c r="L37" s="62" t="s">
        <v>57</v>
      </c>
      <c r="M37" s="62" t="s">
        <v>57</v>
      </c>
      <c r="N37" s="62" t="s">
        <v>57</v>
      </c>
      <c r="O37" s="264">
        <f>IF(HR!J2="مؤسسات الاعمال",'R2'!O37,0)</f>
        <v>0</v>
      </c>
      <c r="P37" s="247"/>
      <c r="Q37" s="248"/>
      <c r="R37" s="264">
        <f>IF(HR!J2="الدولة",'R2'!O37,0)</f>
        <v>0</v>
      </c>
      <c r="S37" s="247"/>
      <c r="T37" s="248"/>
      <c r="U37" s="264">
        <f>IF(HR!J2="التعليم العالي",'R2'!O37,0)</f>
        <v>0</v>
      </c>
      <c r="V37" s="247"/>
      <c r="W37" s="248"/>
      <c r="X37" s="264">
        <f>IF(HR!J2="خاص لايستهدف الربح",'R2'!O37,0)</f>
        <v>0</v>
      </c>
      <c r="Y37" s="247"/>
      <c r="Z37" s="248"/>
      <c r="AA37" s="264">
        <f>IF(HR!J2="غير محدد",'R2'!O37,0)</f>
        <v>0</v>
      </c>
      <c r="AB37" s="247"/>
      <c r="AC37" s="248"/>
      <c r="AD37" s="266">
        <f>IF(OR(EXACT(O37,P37),EXACT(R37,S37),EXACT(U37,V37),EXACT(X37,Y37),EXACT(AA37,AB37),AND(P37="X",S37="X",V37="X",Y37="X",AB37="X"),OR(P37="M", S37="M",V37="M", Y37="M", AB37="M")),"",SUM(O37,R37,U37,X37,AA37))</f>
        <v>0</v>
      </c>
      <c r="AE37" s="253" t="str">
        <f t="shared" si="38"/>
        <v/>
      </c>
      <c r="AF37" s="254"/>
      <c r="AG37" s="60"/>
    </row>
    <row r="38" spans="2:33" ht="15" customHeight="1" x14ac:dyDescent="0.2">
      <c r="B38" s="56"/>
      <c r="C38" s="64"/>
      <c r="D38" s="325"/>
      <c r="E38" s="327"/>
      <c r="F38" s="65" t="s">
        <v>1</v>
      </c>
      <c r="G38" s="62" t="s">
        <v>59</v>
      </c>
      <c r="H38" s="62" t="s">
        <v>68</v>
      </c>
      <c r="I38" s="62" t="s">
        <v>61</v>
      </c>
      <c r="J38" s="62" t="s">
        <v>58</v>
      </c>
      <c r="K38" s="62" t="s">
        <v>58</v>
      </c>
      <c r="L38" s="62" t="s">
        <v>57</v>
      </c>
      <c r="M38" s="62" t="s">
        <v>57</v>
      </c>
      <c r="N38" s="62" t="s">
        <v>57</v>
      </c>
      <c r="O38" s="265">
        <v>0</v>
      </c>
      <c r="P38" s="250"/>
      <c r="Q38" s="251"/>
      <c r="R38" s="265">
        <v>0</v>
      </c>
      <c r="S38" s="250"/>
      <c r="T38" s="251"/>
      <c r="U38" s="265">
        <v>0</v>
      </c>
      <c r="V38" s="250"/>
      <c r="W38" s="251"/>
      <c r="X38" s="265">
        <v>0</v>
      </c>
      <c r="Y38" s="250"/>
      <c r="Z38" s="251"/>
      <c r="AA38" s="265">
        <v>0</v>
      </c>
      <c r="AB38" s="250"/>
      <c r="AC38" s="251"/>
      <c r="AD38" s="266">
        <f>IF(OR(EXACT(O38,P38),EXACT(R38,S38),EXACT(U38,V38),EXACT(X38,Y38),EXACT(AA38,AB38),AND(P38="X",S38="X",V38="X",Y38="X",AB38="X"),OR(P38="M", S38="M",V38="M", Y38="M", AB38="M")),"",SUM(O38,R38,U38,X38,AA38))</f>
        <v>0</v>
      </c>
      <c r="AE38" s="253" t="str">
        <f t="shared" si="38"/>
        <v/>
      </c>
      <c r="AF38" s="254"/>
      <c r="AG38" s="60"/>
    </row>
    <row r="39" spans="2:33" ht="15" customHeight="1" x14ac:dyDescent="0.2">
      <c r="B39" s="56"/>
      <c r="C39" s="64"/>
      <c r="D39" s="325"/>
      <c r="E39" s="327"/>
      <c r="F39" s="63" t="s">
        <v>60</v>
      </c>
      <c r="G39" s="62" t="s">
        <v>59</v>
      </c>
      <c r="H39" s="62" t="s">
        <v>68</v>
      </c>
      <c r="I39" s="62" t="s">
        <v>58</v>
      </c>
      <c r="J39" s="62" t="s">
        <v>58</v>
      </c>
      <c r="K39" s="62" t="s">
        <v>58</v>
      </c>
      <c r="L39" s="62" t="s">
        <v>57</v>
      </c>
      <c r="M39" s="62" t="s">
        <v>57</v>
      </c>
      <c r="N39" s="62" t="s">
        <v>57</v>
      </c>
      <c r="O39" s="266">
        <f t="shared" ref="O39" si="39">IF(OR(SUMPRODUCT(--(O35:O38=""),--(P35:P38=""))&gt;0,COUNTIF(P35:P38,"M")&gt;0, COUNTIF(P35:P38,"X")=4),"",SUM(O35:O38))</f>
        <v>0</v>
      </c>
      <c r="P39" s="253" t="str">
        <f t="shared" ref="P39" si="40">IF(AND(COUNTIF(P35:P38,"X")=4,SUM(O35:O38)=0,ISNUMBER(O39)),"",IF(COUNTIF(P35:P38,"M")&gt;0,"M", IF(AND(COUNTIF(P35:P38,P35)=4,OR(P35="X",P35="W",P35="Z")),UPPER(P35),"")))</f>
        <v/>
      </c>
      <c r="Q39" s="254"/>
      <c r="R39" s="266">
        <f t="shared" ref="R39" si="41">IF(OR(SUMPRODUCT(--(R35:R38=""),--(S35:S38=""))&gt;0,COUNTIF(S35:S38,"M")&gt;0, COUNTIF(S35:S38,"X")=4),"",SUM(R35:R38))</f>
        <v>0</v>
      </c>
      <c r="S39" s="253" t="str">
        <f t="shared" ref="S39" si="42">IF(AND(COUNTIF(S35:S38,"X")=4,SUM(R35:R38)=0,ISNUMBER(R39)),"",IF(COUNTIF(S35:S38,"M")&gt;0,"M", IF(AND(COUNTIF(S35:S38,S35)=4,OR(S35="X",S35="W",S35="Z")),UPPER(S35),"")))</f>
        <v/>
      </c>
      <c r="T39" s="254"/>
      <c r="U39" s="266">
        <f t="shared" ref="U39" si="43">IF(OR(SUMPRODUCT(--(U35:U38=""),--(V35:V38=""))&gt;0,COUNTIF(V35:V38,"M")&gt;0, COUNTIF(V35:V38,"X")=4),"",SUM(U35:U38))</f>
        <v>0</v>
      </c>
      <c r="V39" s="253" t="str">
        <f t="shared" ref="V39" si="44">IF(AND(COUNTIF(V35:V38,"X")=4,SUM(U35:U38)=0,ISNUMBER(U39)),"",IF(COUNTIF(V35:V38,"M")&gt;0,"M", IF(AND(COUNTIF(V35:V38,V35)=4,OR(V35="X",V35="W",V35="Z")),UPPER(V35),"")))</f>
        <v/>
      </c>
      <c r="W39" s="254"/>
      <c r="X39" s="266">
        <f t="shared" ref="X39" si="45">IF(OR(SUMPRODUCT(--(X35:X38=""),--(Y35:Y38=""))&gt;0,COUNTIF(Y35:Y38,"M")&gt;0, COUNTIF(Y35:Y38,"X")=4),"",SUM(X35:X38))</f>
        <v>0</v>
      </c>
      <c r="Y39" s="253" t="str">
        <f t="shared" ref="Y39" si="46">IF(AND(COUNTIF(Y35:Y38,"X")=4,SUM(X35:X38)=0,ISNUMBER(X39)),"",IF(COUNTIF(Y35:Y38,"M")&gt;0,"M", IF(AND(COUNTIF(Y35:Y38,Y35)=4,OR(Y35="X",Y35="W",Y35="Z")),UPPER(Y35),"")))</f>
        <v/>
      </c>
      <c r="Z39" s="254"/>
      <c r="AA39" s="266">
        <f t="shared" ref="AA39" si="47">IF(OR(SUMPRODUCT(--(AA35:AA38=""),--(AB35:AB38=""))&gt;0,COUNTIF(AB35:AB38,"M")&gt;0, COUNTIF(AB35:AB38,"X")=4),"",SUM(AA35:AA38))</f>
        <v>0</v>
      </c>
      <c r="AB39" s="253" t="str">
        <f t="shared" ref="AB39" si="48">IF(AND(COUNTIF(AB35:AB38,"X")=4,SUM(AA35:AA38)=0,ISNUMBER(AA39)),"",IF(COUNTIF(AB35:AB38,"M")&gt;0,"M", IF(AND(COUNTIF(AB35:AB38,AB35)=4,OR(AB35="X",AB35="W",AB35="Z")),UPPER(AB35),"")))</f>
        <v/>
      </c>
      <c r="AC39" s="254"/>
      <c r="AD39" s="266">
        <f>IF(OR(SUMPRODUCT(--(AD35:AD38=""),--(AE35:AE38=""))&gt;0,COUNTIF(AE35:AE38,"M")&gt;0, COUNTIF(AE35:AE38,"X")=4),"",SUM(AD35:AD38))</f>
        <v>0</v>
      </c>
      <c r="AE39" s="253" t="str">
        <f>IF(AND(COUNTIF(AE35:AE38,"M")=18,SUM(AD35:AD38)=0,ISNUMBER(AD39)),"",IF(COUNTIF(AE35:AE38,"M")&gt;0,"M", IF(AND(COUNTIF(AE35:AE38,AE35)=4,OR(AE35="X",AE35="W",AE35="Z")),UPPER(AE35),"")))</f>
        <v/>
      </c>
      <c r="AF39" s="254"/>
      <c r="AG39" s="60"/>
    </row>
    <row r="40" spans="2:33" ht="15" customHeight="1" x14ac:dyDescent="0.2">
      <c r="B40" s="56"/>
      <c r="C40" s="64"/>
      <c r="D40" s="325"/>
      <c r="E40" s="327" t="s">
        <v>67</v>
      </c>
      <c r="F40" s="65" t="s">
        <v>0</v>
      </c>
      <c r="G40" s="62" t="s">
        <v>59</v>
      </c>
      <c r="H40" s="62" t="s">
        <v>58</v>
      </c>
      <c r="I40" s="62" t="s">
        <v>66</v>
      </c>
      <c r="J40" s="62" t="s">
        <v>58</v>
      </c>
      <c r="K40" s="62" t="s">
        <v>58</v>
      </c>
      <c r="L40" s="62" t="s">
        <v>57</v>
      </c>
      <c r="M40" s="62" t="s">
        <v>57</v>
      </c>
      <c r="N40" s="62" t="s">
        <v>57</v>
      </c>
      <c r="O40" s="268">
        <f t="shared" ref="O40:O44" si="49">IF(OR(AND(O30="",P30=""),AND(O35="",P35=""),AND(P30="X",P35="X"),OR(P30="M",P35="M")),"",SUM(O30,O35))</f>
        <v>0</v>
      </c>
      <c r="P40" s="262" t="str">
        <f t="shared" ref="P40:AB44" si="50">IF(AND(AND(P30="X",P35="X"),SUM(O30,O35)=0,ISNUMBER(O40)),"",IF(OR(P30="M",P35="M"),"M",IF(AND(P30=P35,OR(P30="X",P30="W",P30="Z")), UPPER(P30),"")))</f>
        <v/>
      </c>
      <c r="Q40" s="263"/>
      <c r="R40" s="268">
        <f t="shared" ref="R40:R44" si="51">IF(OR(AND(R30="",S30=""),AND(R35="",S35=""),AND(S30="X",S35="X"),OR(S30="M",S35="M")),"",SUM(R30,R35))</f>
        <v>0</v>
      </c>
      <c r="S40" s="262" t="str">
        <f t="shared" ref="S40" si="52">IF(AND(AND(S30="X",S35="X"),SUM(R30,R35)=0,ISNUMBER(R40)),"",IF(OR(S30="M",S35="M"),"M",IF(AND(S30=S35,OR(S30="X",S30="W",S30="Z")), UPPER(S30),"")))</f>
        <v/>
      </c>
      <c r="T40" s="263"/>
      <c r="U40" s="268">
        <f t="shared" ref="U40:U44" si="53">IF(OR(AND(U30="",V30=""),AND(U35="",V35=""),AND(V30="X",V35="X"),OR(V30="M",V35="M")),"",SUM(U30,U35))</f>
        <v>0</v>
      </c>
      <c r="V40" s="262" t="str">
        <f t="shared" ref="V40" si="54">IF(AND(AND(V30="X",V35="X"),SUM(U30,U35)=0,ISNUMBER(U40)),"",IF(OR(V30="M",V35="M"),"M",IF(AND(V30=V35,OR(V30="X",V30="W",V30="Z")), UPPER(V30),"")))</f>
        <v/>
      </c>
      <c r="W40" s="263"/>
      <c r="X40" s="268">
        <f t="shared" ref="X40:X44" si="55">IF(OR(AND(X30="",Y30=""),AND(X35="",Y35=""),AND(Y30="X",Y35="X"),OR(Y30="M",Y35="M")),"",SUM(X30,X35))</f>
        <v>0</v>
      </c>
      <c r="Y40" s="262" t="str">
        <f t="shared" ref="Y40" si="56">IF(AND(AND(Y30="X",Y35="X"),SUM(X30,X35)=0,ISNUMBER(X40)),"",IF(OR(Y30="M",Y35="M"),"M",IF(AND(Y30=Y35,OR(Y30="X",Y30="W",Y30="Z")), UPPER(Y30),"")))</f>
        <v/>
      </c>
      <c r="Z40" s="263"/>
      <c r="AA40" s="268">
        <f t="shared" ref="AA40:AA44" si="57">IF(OR(AND(AA30="",AB30=""),AND(AA35="",AB35=""),AND(AB30="X",AB35="X"),OR(AB30="M",AB35="M")),"",SUM(AA30,AA35))</f>
        <v>0</v>
      </c>
      <c r="AB40" s="262" t="str">
        <f t="shared" ref="AB40" si="58">IF(AND(AND(AB30="X",AB35="X"),SUM(AA30,AA35)=0,ISNUMBER(AA40)),"",IF(OR(AB30="M",AB35="M"),"M",IF(AND(AB30=AB35,OR(AB30="X",AB30="W",AB30="Z")), UPPER(AB30),"")))</f>
        <v/>
      </c>
      <c r="AC40" s="263"/>
      <c r="AD40" s="268">
        <f>IF(OR(AND(AD30="",AE30=""),AND(AD35="",AE35=""),AND(AE30="X",AE35="X"),OR(AE30="M",AE35="M")),"",SUM(AD30,AD35))</f>
        <v>0</v>
      </c>
      <c r="AE40" s="262" t="str">
        <f>IF(AND(OR(AND(AE30="M",AE35="M"),AND(AE30="X",AE35="X")),SUM(AD30,AD35)=0,ISNUMBER(AD40)),"",IF(OR(AE30="M",AE35="M"),"M",IF(AND(AE30=AE35,OR(AE30="X",AE30="W",AE30="Z")), UPPER(AE30),"")))</f>
        <v/>
      </c>
      <c r="AF40" s="263"/>
      <c r="AG40" s="60"/>
    </row>
    <row r="41" spans="2:33" ht="15" customHeight="1" x14ac:dyDescent="0.2">
      <c r="B41" s="56"/>
      <c r="C41" s="64"/>
      <c r="D41" s="325"/>
      <c r="E41" s="327"/>
      <c r="F41" s="65" t="s">
        <v>65</v>
      </c>
      <c r="G41" s="62" t="s">
        <v>59</v>
      </c>
      <c r="H41" s="62" t="s">
        <v>58</v>
      </c>
      <c r="I41" s="62" t="s">
        <v>64</v>
      </c>
      <c r="J41" s="62" t="s">
        <v>58</v>
      </c>
      <c r="K41" s="62" t="s">
        <v>58</v>
      </c>
      <c r="L41" s="62" t="s">
        <v>57</v>
      </c>
      <c r="M41" s="62" t="s">
        <v>57</v>
      </c>
      <c r="N41" s="62" t="s">
        <v>57</v>
      </c>
      <c r="O41" s="268">
        <f t="shared" si="49"/>
        <v>0</v>
      </c>
      <c r="P41" s="262" t="str">
        <f t="shared" si="50"/>
        <v/>
      </c>
      <c r="Q41" s="263"/>
      <c r="R41" s="268">
        <f t="shared" si="51"/>
        <v>0</v>
      </c>
      <c r="S41" s="262" t="str">
        <f t="shared" si="50"/>
        <v/>
      </c>
      <c r="T41" s="263"/>
      <c r="U41" s="268">
        <f t="shared" si="53"/>
        <v>0</v>
      </c>
      <c r="V41" s="262" t="str">
        <f t="shared" si="50"/>
        <v/>
      </c>
      <c r="W41" s="263"/>
      <c r="X41" s="268">
        <f t="shared" si="55"/>
        <v>0</v>
      </c>
      <c r="Y41" s="262" t="str">
        <f t="shared" si="50"/>
        <v/>
      </c>
      <c r="Z41" s="263"/>
      <c r="AA41" s="268">
        <f t="shared" si="57"/>
        <v>0</v>
      </c>
      <c r="AB41" s="262" t="str">
        <f t="shared" si="50"/>
        <v/>
      </c>
      <c r="AC41" s="263"/>
      <c r="AD41" s="268">
        <f>IF(OR(AND(AD31="",AE31=""),AND(AD36="",AE36=""),AND(AE31="X",AE36="X"),OR(AE31="M",AE36="M")),"",SUM(AD31,AD36))</f>
        <v>0</v>
      </c>
      <c r="AE41" s="262" t="str">
        <f>IF(AND(OR(AND(AE31="M",AE36="M"),AND(AE31="X",AE36="X")),SUM(AD31,AD36)=0,ISNUMBER(AD41)),"",IF(OR(AE31="M",AE36="M"),"M",IF(AND(AE31=AE36,OR(AE31="X",AE31="W",AE31="Z")), UPPER(AE31),"")))</f>
        <v/>
      </c>
      <c r="AF41" s="263"/>
      <c r="AG41" s="60"/>
    </row>
    <row r="42" spans="2:33" ht="15" customHeight="1" x14ac:dyDescent="0.2">
      <c r="B42" s="56"/>
      <c r="C42" s="64"/>
      <c r="D42" s="325"/>
      <c r="E42" s="327"/>
      <c r="F42" s="66" t="s">
        <v>63</v>
      </c>
      <c r="G42" s="62" t="s">
        <v>59</v>
      </c>
      <c r="H42" s="62" t="s">
        <v>58</v>
      </c>
      <c r="I42" s="62" t="s">
        <v>62</v>
      </c>
      <c r="J42" s="62" t="s">
        <v>58</v>
      </c>
      <c r="K42" s="62" t="s">
        <v>58</v>
      </c>
      <c r="L42" s="62" t="s">
        <v>57</v>
      </c>
      <c r="M42" s="62" t="s">
        <v>57</v>
      </c>
      <c r="N42" s="62" t="s">
        <v>57</v>
      </c>
      <c r="O42" s="268">
        <f t="shared" si="49"/>
        <v>0</v>
      </c>
      <c r="P42" s="262" t="str">
        <f t="shared" si="50"/>
        <v/>
      </c>
      <c r="Q42" s="263"/>
      <c r="R42" s="268">
        <f t="shared" si="51"/>
        <v>0</v>
      </c>
      <c r="S42" s="262" t="str">
        <f t="shared" si="50"/>
        <v/>
      </c>
      <c r="T42" s="263"/>
      <c r="U42" s="268">
        <f t="shared" si="53"/>
        <v>0</v>
      </c>
      <c r="V42" s="262" t="str">
        <f t="shared" si="50"/>
        <v/>
      </c>
      <c r="W42" s="263"/>
      <c r="X42" s="268">
        <f t="shared" si="55"/>
        <v>0</v>
      </c>
      <c r="Y42" s="262" t="str">
        <f t="shared" si="50"/>
        <v/>
      </c>
      <c r="Z42" s="263"/>
      <c r="AA42" s="268">
        <f t="shared" si="57"/>
        <v>0</v>
      </c>
      <c r="AB42" s="262" t="str">
        <f t="shared" si="50"/>
        <v/>
      </c>
      <c r="AC42" s="263"/>
      <c r="AD42" s="268">
        <f>IF(OR(AND(AD32="",AE32=""),AND(AD37="",AE37=""),AND(AE32="X",AE37="X"),OR(AE32="M",AE37="M")),"",SUM(AD32,AD37))</f>
        <v>0</v>
      </c>
      <c r="AE42" s="262" t="str">
        <f>IF(AND(OR(AND(AE32="M",AE37="M"),AND(AE32="X",AE37="X")),SUM(AD32,AD37)=0,ISNUMBER(AD42)),"",IF(OR(AE32="M",AE37="M"),"M",IF(AND(AE32=AE37,OR(AE32="X",AE32="W",AE32="Z")), UPPER(AE32),"")))</f>
        <v/>
      </c>
      <c r="AF42" s="263"/>
      <c r="AG42" s="60"/>
    </row>
    <row r="43" spans="2:33" ht="15" customHeight="1" x14ac:dyDescent="0.2">
      <c r="B43" s="56"/>
      <c r="C43" s="64"/>
      <c r="D43" s="325"/>
      <c r="E43" s="327"/>
      <c r="F43" s="65" t="s">
        <v>1</v>
      </c>
      <c r="G43" s="62" t="s">
        <v>59</v>
      </c>
      <c r="H43" s="62" t="s">
        <v>58</v>
      </c>
      <c r="I43" s="62" t="s">
        <v>61</v>
      </c>
      <c r="J43" s="62" t="s">
        <v>58</v>
      </c>
      <c r="K43" s="62" t="s">
        <v>58</v>
      </c>
      <c r="L43" s="62" t="s">
        <v>57</v>
      </c>
      <c r="M43" s="62" t="s">
        <v>57</v>
      </c>
      <c r="N43" s="62" t="s">
        <v>57</v>
      </c>
      <c r="O43" s="268">
        <f t="shared" si="49"/>
        <v>0</v>
      </c>
      <c r="P43" s="262" t="str">
        <f t="shared" si="50"/>
        <v/>
      </c>
      <c r="Q43" s="263"/>
      <c r="R43" s="268">
        <f t="shared" si="51"/>
        <v>0</v>
      </c>
      <c r="S43" s="262" t="str">
        <f t="shared" si="50"/>
        <v/>
      </c>
      <c r="T43" s="263"/>
      <c r="U43" s="268">
        <f t="shared" si="53"/>
        <v>0</v>
      </c>
      <c r="V43" s="262" t="str">
        <f t="shared" si="50"/>
        <v/>
      </c>
      <c r="W43" s="263"/>
      <c r="X43" s="268">
        <f t="shared" si="55"/>
        <v>0</v>
      </c>
      <c r="Y43" s="262" t="str">
        <f t="shared" si="50"/>
        <v/>
      </c>
      <c r="Z43" s="263"/>
      <c r="AA43" s="268">
        <f t="shared" si="57"/>
        <v>0</v>
      </c>
      <c r="AB43" s="262" t="str">
        <f t="shared" si="50"/>
        <v/>
      </c>
      <c r="AC43" s="263"/>
      <c r="AD43" s="268">
        <f>IF(OR(AND(AD33="",AE33=""),AND(AD38="",AE38=""),AND(AE33="X",AE38="X"),OR(AE33="M",AE38="M")),"",SUM(AD33,AD38))</f>
        <v>0</v>
      </c>
      <c r="AE43" s="262" t="str">
        <f>IF(AND(OR(AND(AE33="M",AE38="M"),AND(AE33="X",AE38="X")),SUM(AD33,AD38)=0,ISNUMBER(AD43)),"",IF(OR(AE33="M",AE38="M"),"M",IF(AND(AE33=AE38,OR(AE33="X",AE33="W",AE33="Z")), UPPER(AE33),"")))</f>
        <v/>
      </c>
      <c r="AF43" s="263"/>
      <c r="AG43" s="60"/>
    </row>
    <row r="44" spans="2:33" ht="15" customHeight="1" x14ac:dyDescent="0.2">
      <c r="B44" s="56"/>
      <c r="C44" s="64"/>
      <c r="D44" s="326"/>
      <c r="E44" s="327"/>
      <c r="F44" s="63" t="s">
        <v>60</v>
      </c>
      <c r="G44" s="62" t="s">
        <v>59</v>
      </c>
      <c r="H44" s="62" t="s">
        <v>58</v>
      </c>
      <c r="I44" s="62" t="s">
        <v>58</v>
      </c>
      <c r="J44" s="62" t="s">
        <v>58</v>
      </c>
      <c r="K44" s="62" t="s">
        <v>58</v>
      </c>
      <c r="L44" s="62" t="s">
        <v>57</v>
      </c>
      <c r="M44" s="62" t="s">
        <v>57</v>
      </c>
      <c r="N44" s="62" t="s">
        <v>57</v>
      </c>
      <c r="O44" s="268">
        <f t="shared" si="49"/>
        <v>0</v>
      </c>
      <c r="P44" s="262" t="str">
        <f t="shared" si="50"/>
        <v/>
      </c>
      <c r="Q44" s="263"/>
      <c r="R44" s="268">
        <f t="shared" si="51"/>
        <v>0</v>
      </c>
      <c r="S44" s="262" t="str">
        <f t="shared" si="50"/>
        <v/>
      </c>
      <c r="T44" s="263"/>
      <c r="U44" s="268">
        <f t="shared" si="53"/>
        <v>0</v>
      </c>
      <c r="V44" s="262" t="str">
        <f t="shared" si="50"/>
        <v/>
      </c>
      <c r="W44" s="263"/>
      <c r="X44" s="268">
        <f t="shared" si="55"/>
        <v>0</v>
      </c>
      <c r="Y44" s="262" t="str">
        <f t="shared" si="50"/>
        <v/>
      </c>
      <c r="Z44" s="263"/>
      <c r="AA44" s="268">
        <f t="shared" si="57"/>
        <v>0</v>
      </c>
      <c r="AB44" s="262" t="str">
        <f t="shared" si="50"/>
        <v/>
      </c>
      <c r="AC44" s="263"/>
      <c r="AD44" s="268">
        <f>IF(OR(AND(AD34="",AE34=""),AND(AD39="",AE39=""),AND(AE34="X",AE39="X"),OR(AE34="M",AE39="M")),"",SUM(AD34,AD39))</f>
        <v>0</v>
      </c>
      <c r="AE44" s="262" t="str">
        <f>IF(AND(OR(AND(AE34="M",AE39="M"),AND(AE34="X",AE39="X")),SUM(AD34,AD39)=0,ISNUMBER(AD44)),"",IF(OR(AE34="M",AE39="M"),"M",IF(AND(AE34=AE39,OR(AE34="X",AE34="W",AE34="Z")), UPPER(AE34),"")))</f>
        <v/>
      </c>
      <c r="AF44" s="263"/>
      <c r="AG44" s="60"/>
    </row>
    <row r="45" spans="2:33" x14ac:dyDescent="0.2">
      <c r="C45" s="60"/>
      <c r="D45" s="60"/>
      <c r="E45" s="60"/>
      <c r="F45" s="60"/>
      <c r="G45" s="61"/>
      <c r="H45" s="61"/>
      <c r="I45" s="61"/>
      <c r="J45" s="61"/>
      <c r="K45" s="61"/>
      <c r="L45" s="61"/>
      <c r="M45" s="61"/>
      <c r="N45" s="61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</row>
    <row r="46" spans="2:33" x14ac:dyDescent="0.2">
      <c r="C46" s="60"/>
      <c r="D46" s="60"/>
      <c r="E46" s="60"/>
      <c r="F46" s="60"/>
      <c r="G46" s="61"/>
      <c r="H46" s="61"/>
      <c r="I46" s="61"/>
      <c r="J46" s="61"/>
      <c r="K46" s="61"/>
      <c r="L46" s="61"/>
      <c r="M46" s="61"/>
      <c r="N46" s="61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2:33" x14ac:dyDescent="0.2">
      <c r="C47" s="60"/>
      <c r="D47" s="60"/>
      <c r="E47" s="60"/>
      <c r="F47" s="60"/>
      <c r="G47" s="61"/>
      <c r="H47" s="61"/>
      <c r="I47" s="61"/>
      <c r="J47" s="61"/>
      <c r="K47" s="61"/>
      <c r="L47" s="61"/>
      <c r="M47" s="61"/>
      <c r="N47" s="61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</row>
  </sheetData>
  <sheetProtection algorithmName="SHA-512" hashValue="n4YxQTE+6/AXXmKPJp+erff2KEFDWegCIoM1FoxteI9hXrecA6PMT+NbEnUNna9HEV3Rh8BmVo9+YomrOez91A==" saltValue="OC6M4DTHur6LMCiGA804nQ==" spinCount="100000" sheet="1" objects="1" scenarios="1" selectLockedCells="1"/>
  <mergeCells count="15">
    <mergeCell ref="D14:D28"/>
    <mergeCell ref="E14:E18"/>
    <mergeCell ref="E19:E23"/>
    <mergeCell ref="E24:E28"/>
    <mergeCell ref="D30:D44"/>
    <mergeCell ref="E30:E34"/>
    <mergeCell ref="E35:E39"/>
    <mergeCell ref="E40:E44"/>
    <mergeCell ref="O6:AF6"/>
    <mergeCell ref="O7:Q7"/>
    <mergeCell ref="R7:T7"/>
    <mergeCell ref="U7:W7"/>
    <mergeCell ref="X7:Z7"/>
    <mergeCell ref="AA7:AC7"/>
    <mergeCell ref="AD7:AF7"/>
  </mergeCells>
  <conditionalFormatting sqref="O14:O28 O30:O44 R30:R44 U14:U28 U30:U44 X14:X28 X30:X44 AA14:AA28 AA30:AA44 AD14:AD28 AD30:AD44 R14:R28">
    <cfRule type="expression" dxfId="193" priority="3">
      <formula xml:space="preserve"> OR(AND(O14=0,O14&lt;&gt;"",P14&lt;&gt;"Z",P14&lt;&gt;""),AND(O14&gt;0,O14&lt;&gt;"",P14&lt;&gt;"W",P14&lt;&gt;""),AND(O14="", P14="W"))</formula>
    </cfRule>
  </conditionalFormatting>
  <conditionalFormatting sqref="P14:P28 P30:P44 S14:S28 S30:S44 V14:V28 V30:V44 Y14:Y28 Y30:Y44 AB14:AB28 AB30:AB44 AE14:AE28 AE30:AE44">
    <cfRule type="expression" dxfId="192" priority="2">
      <formula xml:space="preserve"> OR(AND(O14=0,O14&lt;&gt;"",P14&lt;&gt;"Z",P14&lt;&gt;""),AND(O14&gt;0,O14&lt;&gt;"",P14&lt;&gt;"W",P14&lt;&gt;""),AND(O14="", P14="W"))</formula>
    </cfRule>
  </conditionalFormatting>
  <conditionalFormatting sqref="Q14:Q28 Q30:Q44 T14:T28 T30:T44 W14:W28 W30:W44 Z14:Z28 Z30:Z44 AC14:AC28 AC30:AC44 AF14:AF28 AF30:AF44">
    <cfRule type="expression" dxfId="191" priority="1">
      <formula xml:space="preserve"> AND(OR(P14="X",P14="W"),Q14="")</formula>
    </cfRule>
  </conditionalFormatting>
  <conditionalFormatting sqref="AD18 AD23 O18 R18 U18 X18 AA18 O23 R23 U23 X23 AA23 AD34 AD39 O34 R34 U34 X34 AA34 O39 R39 U39 X39 AA39">
    <cfRule type="expression" dxfId="190" priority="4">
      <formula>OR(COUNTIF(P14:P17,"M")=4, COUNTIF(P14:P17,"X")=4)</formula>
    </cfRule>
    <cfRule type="expression" dxfId="189" priority="5">
      <formula>IF(OR(SUMPRODUCT(--(O14:O17=""),--(P14:P17=""))&gt;0,COUNTIF(P14:P17,"M")&gt;0, COUNTIF(P14:P17,"X")=4),"",SUM(O14:O17)) &lt;&gt; O18</formula>
    </cfRule>
  </conditionalFormatting>
  <conditionalFormatting sqref="P18 S18 V18 Y18 AB18 P23 S23 V23 Y23 AB23 P34 S34 V34 Y34 AB34 P39 S39 V39 Y39 AB39">
    <cfRule type="expression" dxfId="188" priority="6">
      <formula>OR(COUNTIF(P14:P17,"M")=4, COUNTIF(P14:P17,"X")=4)</formula>
    </cfRule>
    <cfRule type="expression" dxfId="187" priority="7">
      <formula>IF(AND(COUNTIF(P14:P17,"X")=4,SUM(O14:O17)=0,ISNUMBER(O18)),"",IF(COUNTIF(P14:P17,"M")&gt;0,"M", IF(AND(COUNTIF(P14:P17,P14)=4,OR(P14="X",P14="W",P14="Z")),UPPER(P14),""))) &lt;&gt; P18</formula>
    </cfRule>
  </conditionalFormatting>
  <conditionalFormatting sqref="AD24:AD28 O24:O28 R24:R28 U24:U28 X24:X28 AA24:AA28 AD40:AD44 O40:O44 R40:R44 U40:U44 X40:X44 AA40:AA44">
    <cfRule type="expression" dxfId="186" priority="8">
      <formula>OR(AND(P14="X",P19="X"),AND(P14="M",P19="M"))</formula>
    </cfRule>
    <cfRule type="expression" dxfId="185" priority="9">
      <formula>IF(OR(AND(O14="",P14=""),AND(O19="",P19=""),AND(P14="X",P19="X"),OR(P14="M",P19="M")),"",SUM(O14,O19)) &lt;&gt; O24</formula>
    </cfRule>
  </conditionalFormatting>
  <conditionalFormatting sqref="P24:P28 S24:S28 V24:V28 Y24:Y28 AB24:AB28 P40:P44 S40:S44 V40:V44 Y40:Y44 AB40:AB44">
    <cfRule type="expression" dxfId="184" priority="10">
      <formula>OR(AND(P14="X",P19="X"),AND(P14="M",P19="M"))</formula>
    </cfRule>
    <cfRule type="expression" dxfId="183" priority="11">
      <formula>IF(AND(AND(P14="X",P19="X"),SUM(O14,O19)=0,ISNUMBER(O24)),"",IF(OR(P14="M",P19="M"),"M",IF(AND(P14=P19,OR(P14="X",P14="W",P14="Z")), UPPER(P14),""))) &lt;&gt; P24</formula>
    </cfRule>
  </conditionalFormatting>
  <conditionalFormatting sqref="AD14:AD17 AD19:AD22 AD30:AD33 AD35:AD38">
    <cfRule type="expression" dxfId="182" priority="12">
      <formula>OR(AND(P14="X",S14="X",V14="X",Y14="X",AB14="X"),AND(P14="M", S14="M",V14="M", Y14="M", AB14="M"))</formula>
    </cfRule>
  </conditionalFormatting>
  <conditionalFormatting sqref="AD14:AD17 AD19:AD22 AD30:AD33 AD35:AD38">
    <cfRule type="expression" dxfId="181" priority="13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7 AE19:AE22 AE30:AE33 AE35:AE38">
    <cfRule type="expression" dxfId="180" priority="14">
      <formula>OR(AND(P14="X",S14="X",V14="X",Y14="X",AB14="X"),AND(P14="M", S14="M",V14="M", Y14="M", AB14="M"))</formula>
    </cfRule>
  </conditionalFormatting>
  <conditionalFormatting sqref="AE14:AE17 AE19:AE22 AE30:AE33 AE35:AE38">
    <cfRule type="expression" dxfId="179" priority="15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conditionalFormatting sqref="AE18 AE23 AE34 AE39">
    <cfRule type="expression" dxfId="178" priority="16">
      <formula>OR(COUNTIF(AE14:AE17,"M")=4, COUNTIF(AE14:AE17,"X")=4)</formula>
    </cfRule>
  </conditionalFormatting>
  <conditionalFormatting sqref="AE18 AE23 AE34 AE39">
    <cfRule type="expression" dxfId="177" priority="17">
      <formula>IF(AND(COUNTIF(AE14:AE17,"M")=18,SUM(AD14:AD17)=0,ISNUMBER(AD18)),"",IF(COUNTIF(AE14:AE17,"M")&gt;0,"M", IF(AND(COUNTIF(AE14:AE17,AE14)=4,OR(AE14="X",AE14="W",AE14="Z")),UPPER(AE14),""))) &lt;&gt; AE18</formula>
    </cfRule>
  </conditionalFormatting>
  <conditionalFormatting sqref="AE24:AE28 AE40:AE44">
    <cfRule type="expression" dxfId="176" priority="18">
      <formula>OR(AND(AE14="X",AE19="X"),AND(AE14="M",AE19="M"))</formula>
    </cfRule>
  </conditionalFormatting>
  <conditionalFormatting sqref="AE24:AE28 AE40:AE44">
    <cfRule type="expression" dxfId="175" priority="19">
      <formula>IF(AND(OR(AND(AE14="M",AE19="M"),AND(AE14="X",AE19="X")),SUM(AD14,AD19)=0,ISNUMBER(AD24)),"",IF(OR(AE14="M",AE19="M"),"M",IF(AND(AE14=AE19,OR(AE14="X",AE14="W",AE14="Z")), UPPER(AE14),""))) &lt;&gt; AE24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44 S14:S44 V14:V44 Y14:Y44 AB14:AB44 AE14:AE44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44 T14:T44 W14:W44 Z14:Z44 AC14:AC44 AF14:AF44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44 R14:R44 U14:U44 X14:X44 AA14:AA44 AD14:AD44">
      <formula1>0</formula1>
    </dataValidation>
    <dataValidation allowBlank="1" showInputMessage="1" showErrorMessage="1" sqref="O45:AF1048576 AG1:XFD1048576 E1:E4 E6:E1048576 A1:D1048576 F1:N1048576 O1:AF5 O6:O7 O8:AF13 P7:AF7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7" fitToHeight="2" orientation="landscape" horizontalDpi="1200" verticalDpi="1200" r:id="rId1"/>
  <headerFooter>
    <oddFooter>&amp;CPage &amp;P of &amp;N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9"/>
  <sheetViews>
    <sheetView rightToLeft="1" topLeftCell="D1" zoomScale="60" zoomScaleNormal="60" zoomScalePageLayoutView="85" workbookViewId="0">
      <pane ySplit="13" topLeftCell="A14" activePane="bottomLeft" state="frozen"/>
      <selection activeCell="D55" sqref="D55:S58"/>
      <selection pane="bottomLeft" activeCell="D55" sqref="D55:S58"/>
    </sheetView>
  </sheetViews>
  <sheetFormatPr defaultColWidth="16" defaultRowHeight="14.25" x14ac:dyDescent="0.2"/>
  <cols>
    <col min="1" max="1" width="11.75" style="56" hidden="1" customWidth="1"/>
    <col min="2" max="2" width="6.125" style="59" hidden="1" customWidth="1"/>
    <col min="3" max="3" width="5.75" style="56" customWidth="1"/>
    <col min="4" max="4" width="21.875" style="56" customWidth="1"/>
    <col min="5" max="5" width="16" style="56"/>
    <col min="6" max="6" width="45.125" style="111" bestFit="1" customWidth="1"/>
    <col min="7" max="14" width="16" style="58" hidden="1" customWidth="1"/>
    <col min="15" max="15" width="12.75" style="56" customWidth="1"/>
    <col min="16" max="16" width="2.75" style="56" customWidth="1"/>
    <col min="17" max="17" width="5.75" style="56" customWidth="1"/>
    <col min="18" max="18" width="12.75" style="56" customWidth="1"/>
    <col min="19" max="19" width="2.75" style="56" customWidth="1"/>
    <col min="20" max="20" width="5.75" style="56" customWidth="1"/>
    <col min="21" max="21" width="12.75" style="56" customWidth="1"/>
    <col min="22" max="22" width="2.75" style="56" customWidth="1"/>
    <col min="23" max="23" width="5.75" style="56" customWidth="1"/>
    <col min="24" max="24" width="12.75" style="56" customWidth="1"/>
    <col min="25" max="25" width="2.75" style="56" customWidth="1"/>
    <col min="26" max="26" width="5.75" style="56" customWidth="1"/>
    <col min="27" max="27" width="12.75" style="56" customWidth="1"/>
    <col min="28" max="28" width="2.75" style="56" customWidth="1"/>
    <col min="29" max="29" width="5.75" style="56" customWidth="1"/>
    <col min="30" max="30" width="12.75" style="56" customWidth="1"/>
    <col min="31" max="31" width="2.75" style="56" customWidth="1"/>
    <col min="32" max="33" width="5.75" style="56" customWidth="1"/>
    <col min="34" max="16384" width="16" style="56"/>
  </cols>
  <sheetData>
    <row r="1" spans="1:33" ht="34.5" customHeight="1" x14ac:dyDescent="0.2">
      <c r="A1" s="93" t="s">
        <v>98</v>
      </c>
      <c r="B1" s="92" t="s">
        <v>97</v>
      </c>
      <c r="C1" s="60"/>
      <c r="D1" s="104" t="s">
        <v>96</v>
      </c>
      <c r="E1" s="105"/>
      <c r="F1" s="108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60"/>
    </row>
    <row r="2" spans="1:33" ht="9" customHeight="1" x14ac:dyDescent="0.2">
      <c r="A2" s="93" t="s">
        <v>95</v>
      </c>
      <c r="B2" s="92" t="s">
        <v>61</v>
      </c>
      <c r="C2" s="6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60"/>
    </row>
    <row r="3" spans="1:33" ht="20.25" x14ac:dyDescent="0.2">
      <c r="A3" s="93" t="s">
        <v>94</v>
      </c>
      <c r="B3" s="92" t="s">
        <v>58</v>
      </c>
      <c r="C3" s="60"/>
      <c r="D3" s="103" t="s">
        <v>108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7.5" customHeight="1" thickBot="1" x14ac:dyDescent="0.25">
      <c r="A4" s="93" t="s">
        <v>92</v>
      </c>
      <c r="B4" s="92" t="s">
        <v>57</v>
      </c>
      <c r="C4" s="60"/>
      <c r="D4" s="6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60"/>
    </row>
    <row r="5" spans="1:33" ht="15" customHeight="1" thickBot="1" x14ac:dyDescent="0.25">
      <c r="A5" s="93" t="s">
        <v>91</v>
      </c>
      <c r="B5" s="92" t="s">
        <v>57</v>
      </c>
      <c r="C5" s="60"/>
      <c r="D5" s="101" t="s">
        <v>90</v>
      </c>
      <c r="E5" s="245">
        <v>2014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60"/>
    </row>
    <row r="6" spans="1:33" ht="19.5" customHeight="1" x14ac:dyDescent="0.2">
      <c r="A6" s="93" t="s">
        <v>89</v>
      </c>
      <c r="B6" s="92" t="s">
        <v>58</v>
      </c>
      <c r="C6" s="64"/>
      <c r="D6" s="64"/>
      <c r="E6" s="64"/>
      <c r="F6" s="99"/>
      <c r="G6" s="99"/>
      <c r="H6" s="99"/>
      <c r="I6" s="99"/>
      <c r="J6" s="99"/>
      <c r="K6" s="99"/>
      <c r="L6" s="99"/>
      <c r="M6" s="99"/>
      <c r="N6" s="99"/>
      <c r="O6" s="328" t="s">
        <v>100</v>
      </c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7"/>
      <c r="AG6" s="60"/>
    </row>
    <row r="7" spans="1:33" ht="19.5" customHeight="1" x14ac:dyDescent="0.2">
      <c r="A7" s="93" t="s">
        <v>88</v>
      </c>
      <c r="B7" s="92" t="s">
        <v>57</v>
      </c>
      <c r="C7" s="64"/>
      <c r="D7" s="97"/>
      <c r="E7" s="97"/>
      <c r="F7" s="97"/>
      <c r="G7" s="98"/>
      <c r="H7" s="98"/>
      <c r="I7" s="98"/>
      <c r="J7" s="98"/>
      <c r="K7" s="98"/>
      <c r="L7" s="98"/>
      <c r="M7" s="98"/>
      <c r="N7" s="98"/>
      <c r="O7" s="330" t="s">
        <v>101</v>
      </c>
      <c r="P7" s="331"/>
      <c r="Q7" s="332"/>
      <c r="R7" s="328" t="s">
        <v>6</v>
      </c>
      <c r="S7" s="329"/>
      <c r="T7" s="327"/>
      <c r="U7" s="328" t="s">
        <v>7</v>
      </c>
      <c r="V7" s="329"/>
      <c r="W7" s="327"/>
      <c r="X7" s="328" t="s">
        <v>102</v>
      </c>
      <c r="Y7" s="329"/>
      <c r="Z7" s="327"/>
      <c r="AA7" s="328" t="s">
        <v>1</v>
      </c>
      <c r="AB7" s="329"/>
      <c r="AC7" s="327"/>
      <c r="AD7" s="333" t="s">
        <v>67</v>
      </c>
      <c r="AE7" s="334"/>
      <c r="AF7" s="335"/>
      <c r="AG7" s="60"/>
    </row>
    <row r="8" spans="1:33" ht="21" hidden="1" customHeight="1" x14ac:dyDescent="0.2">
      <c r="A8" s="93" t="s">
        <v>86</v>
      </c>
      <c r="B8" s="92" t="s">
        <v>57</v>
      </c>
      <c r="C8" s="64"/>
      <c r="D8" s="97"/>
      <c r="E8" s="97"/>
      <c r="F8" s="97"/>
      <c r="G8" s="96"/>
      <c r="H8" s="96"/>
      <c r="I8" s="96"/>
      <c r="J8" s="96"/>
      <c r="K8" s="96"/>
      <c r="L8" s="96"/>
      <c r="M8" s="96"/>
      <c r="N8" s="89" t="s">
        <v>85</v>
      </c>
      <c r="O8" s="95">
        <f>$E$5</f>
        <v>2014</v>
      </c>
      <c r="P8" s="94"/>
      <c r="Q8" s="94"/>
      <c r="R8" s="95">
        <f>$E$5</f>
        <v>2014</v>
      </c>
      <c r="S8" s="94"/>
      <c r="T8" s="94"/>
      <c r="U8" s="95">
        <f>$E$5</f>
        <v>2014</v>
      </c>
      <c r="V8" s="94"/>
      <c r="W8" s="94"/>
      <c r="X8" s="95">
        <f>$E$5</f>
        <v>2014</v>
      </c>
      <c r="Y8" s="94"/>
      <c r="Z8" s="94"/>
      <c r="AA8" s="95">
        <f>$E$5</f>
        <v>2014</v>
      </c>
      <c r="AB8" s="94"/>
      <c r="AC8" s="94"/>
      <c r="AD8" s="95">
        <f>$E$5</f>
        <v>2014</v>
      </c>
      <c r="AE8" s="94"/>
      <c r="AF8" s="94"/>
      <c r="AG8" s="60"/>
    </row>
    <row r="9" spans="1:33" s="86" customFormat="1" ht="21" hidden="1" customHeight="1" x14ac:dyDescent="0.2">
      <c r="A9" s="107" t="s">
        <v>84</v>
      </c>
      <c r="B9" s="102" t="s">
        <v>109</v>
      </c>
      <c r="C9" s="75"/>
      <c r="D9" s="91"/>
      <c r="E9" s="91"/>
      <c r="F9" s="91"/>
      <c r="G9" s="90"/>
      <c r="H9" s="90"/>
      <c r="I9" s="90"/>
      <c r="J9" s="90"/>
      <c r="K9" s="90"/>
      <c r="L9" s="90"/>
      <c r="M9" s="90"/>
      <c r="N9" s="89" t="s">
        <v>82</v>
      </c>
      <c r="O9" s="73" t="s">
        <v>104</v>
      </c>
      <c r="P9" s="95"/>
      <c r="Q9" s="95"/>
      <c r="R9" s="73" t="s">
        <v>105</v>
      </c>
      <c r="S9" s="95"/>
      <c r="T9" s="95"/>
      <c r="U9" s="73" t="s">
        <v>106</v>
      </c>
      <c r="V9" s="95"/>
      <c r="W9" s="95"/>
      <c r="X9" s="73" t="s">
        <v>107</v>
      </c>
      <c r="Y9" s="95"/>
      <c r="Z9" s="95"/>
      <c r="AA9" s="73" t="s">
        <v>61</v>
      </c>
      <c r="AB9" s="95"/>
      <c r="AC9" s="95"/>
      <c r="AD9" s="73" t="s">
        <v>58</v>
      </c>
      <c r="AE9" s="95"/>
      <c r="AF9" s="95"/>
      <c r="AG9" s="88"/>
    </row>
    <row r="10" spans="1:33" s="86" customFormat="1" ht="21" hidden="1" customHeight="1" x14ac:dyDescent="0.2">
      <c r="A10" s="56"/>
      <c r="B10" s="56"/>
      <c r="C10" s="75"/>
      <c r="D10" s="91"/>
      <c r="E10" s="91"/>
      <c r="F10" s="91"/>
      <c r="G10" s="79"/>
      <c r="H10" s="79"/>
      <c r="I10" s="79"/>
      <c r="J10" s="79"/>
      <c r="K10" s="79"/>
      <c r="L10" s="79"/>
      <c r="M10" s="79"/>
      <c r="N10" s="89"/>
      <c r="O10" s="73"/>
      <c r="P10" s="83"/>
      <c r="Q10" s="83"/>
      <c r="R10" s="73"/>
      <c r="S10" s="83"/>
      <c r="T10" s="83"/>
      <c r="U10" s="73"/>
      <c r="V10" s="83"/>
      <c r="W10" s="83"/>
      <c r="X10" s="73"/>
      <c r="Y10" s="83"/>
      <c r="Z10" s="83"/>
      <c r="AA10" s="73"/>
      <c r="AB10" s="83"/>
      <c r="AC10" s="83"/>
      <c r="AD10" s="73"/>
      <c r="AE10" s="83"/>
      <c r="AF10" s="83"/>
      <c r="AG10" s="88"/>
    </row>
    <row r="11" spans="1:33" s="86" customFormat="1" ht="21" hidden="1" customHeight="1" x14ac:dyDescent="0.2">
      <c r="A11" s="56"/>
      <c r="B11" s="56"/>
      <c r="C11" s="75"/>
      <c r="D11" s="91"/>
      <c r="E11" s="91"/>
      <c r="F11" s="91"/>
      <c r="G11" s="79"/>
      <c r="H11" s="79"/>
      <c r="I11" s="79"/>
      <c r="J11" s="79"/>
      <c r="K11" s="79"/>
      <c r="L11" s="79"/>
      <c r="M11" s="79"/>
      <c r="N11" s="89"/>
      <c r="O11" s="73"/>
      <c r="P11" s="83"/>
      <c r="Q11" s="83"/>
      <c r="R11" s="73"/>
      <c r="S11" s="83"/>
      <c r="T11" s="83"/>
      <c r="U11" s="73"/>
      <c r="V11" s="83"/>
      <c r="W11" s="83"/>
      <c r="X11" s="73"/>
      <c r="Y11" s="83"/>
      <c r="Z11" s="83"/>
      <c r="AA11" s="73"/>
      <c r="AB11" s="83"/>
      <c r="AC11" s="83"/>
      <c r="AD11" s="73"/>
      <c r="AE11" s="83"/>
      <c r="AF11" s="83"/>
      <c r="AG11" s="88"/>
    </row>
    <row r="12" spans="1:33" ht="21" hidden="1" customHeight="1" x14ac:dyDescent="0.2">
      <c r="B12" s="56"/>
      <c r="C12" s="64"/>
      <c r="D12" s="80"/>
      <c r="E12" s="80"/>
      <c r="F12" s="109"/>
      <c r="G12" s="79"/>
      <c r="H12" s="79"/>
      <c r="I12" s="79"/>
      <c r="J12" s="79"/>
      <c r="K12" s="79"/>
      <c r="L12" s="79"/>
      <c r="M12" s="79"/>
      <c r="N12" s="78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60"/>
    </row>
    <row r="13" spans="1:33" ht="21" hidden="1" customHeight="1" x14ac:dyDescent="0.2">
      <c r="B13" s="56"/>
      <c r="C13" s="64"/>
      <c r="D13" s="80"/>
      <c r="E13" s="80"/>
      <c r="F13" s="80"/>
      <c r="G13" s="72" t="s">
        <v>81</v>
      </c>
      <c r="H13" s="72" t="s">
        <v>80</v>
      </c>
      <c r="I13" s="73" t="s">
        <v>79</v>
      </c>
      <c r="J13" s="72" t="s">
        <v>78</v>
      </c>
      <c r="K13" s="72" t="s">
        <v>77</v>
      </c>
      <c r="L13" s="73" t="s">
        <v>76</v>
      </c>
      <c r="M13" s="73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60"/>
    </row>
    <row r="14" spans="1:33" ht="15" customHeight="1" x14ac:dyDescent="0.2">
      <c r="B14" s="56"/>
      <c r="C14" s="64"/>
      <c r="D14" s="324" t="s">
        <v>73</v>
      </c>
      <c r="E14" s="327" t="s">
        <v>71</v>
      </c>
      <c r="F14" s="65" t="s">
        <v>110</v>
      </c>
      <c r="G14" s="62" t="s">
        <v>54</v>
      </c>
      <c r="H14" s="62" t="s">
        <v>70</v>
      </c>
      <c r="I14" s="62" t="s">
        <v>66</v>
      </c>
      <c r="J14" s="62" t="s">
        <v>111</v>
      </c>
      <c r="K14" s="62" t="s">
        <v>58</v>
      </c>
      <c r="L14" s="62" t="s">
        <v>57</v>
      </c>
      <c r="M14" s="62" t="s">
        <v>57</v>
      </c>
      <c r="N14" s="62" t="s">
        <v>57</v>
      </c>
      <c r="O14" s="258">
        <f>IF(HR!J2="مؤسسات الاعمال",COUNTIFS(HR!F4:F500,"=اسكد 8 (دكتوراه)",HR!E4:E500,"=الباحثون",HR!D4:D500,"=ذكر"),0)</f>
        <v>0</v>
      </c>
      <c r="P14" s="247"/>
      <c r="Q14" s="248"/>
      <c r="R14" s="258">
        <f>IF(HR!J2="الدولة",COUNTIFS(HR!F4:F500,"=اسكد 8 (دكتوراه)",HR!E4:E500,"=الباحثون",HR!D4:D500,"=ذكر"),0)</f>
        <v>0</v>
      </c>
      <c r="S14" s="247"/>
      <c r="T14" s="248"/>
      <c r="U14" s="258">
        <f>IF(HR!J2="التعليم العالي",COUNTIFS(HR!F4:F500,"=اسكد 8 (دكتوراه)",HR!E4:E500,"=الباحثون",HR!D4:D500,"=ذكر"),0)</f>
        <v>0</v>
      </c>
      <c r="V14" s="247"/>
      <c r="W14" s="248"/>
      <c r="X14" s="258">
        <f>IF(HR!J2="خاص لايستهدف الربح",COUNTIFS(HR!F4:F500,"=اسكد 8 (دكتوراه)",HR!E4:E500,"=الباحثون",HR!D4:D500,"=ذكر"),0)</f>
        <v>0</v>
      </c>
      <c r="Y14" s="247"/>
      <c r="Z14" s="248"/>
      <c r="AA14" s="258">
        <v>0</v>
      </c>
      <c r="AB14" s="247"/>
      <c r="AC14" s="248"/>
      <c r="AD14" s="260">
        <f t="shared" ref="AD14:AD19" si="0">IF(OR(EXACT(O14,P14),EXACT(R14,S14),EXACT(U14,V14),EXACT(X14,Y14),EXACT(AA14,AB14),AND(P14="X",S14="X",V14="X",Y14="X",AB14="X"),OR(P14="M", S14="M",V14="M", Y14="M", AB14="M")),"",SUM(O14,R14,U14,X14,AA14))</f>
        <v>0</v>
      </c>
      <c r="AE14" s="253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54"/>
      <c r="AG14" s="60"/>
    </row>
    <row r="15" spans="1:33" ht="15" customHeight="1" x14ac:dyDescent="0.2">
      <c r="B15" s="56"/>
      <c r="C15" s="64"/>
      <c r="D15" s="325"/>
      <c r="E15" s="327"/>
      <c r="F15" s="65" t="s">
        <v>112</v>
      </c>
      <c r="G15" s="62" t="s">
        <v>54</v>
      </c>
      <c r="H15" s="62" t="s">
        <v>70</v>
      </c>
      <c r="I15" s="62" t="s">
        <v>66</v>
      </c>
      <c r="J15" s="62" t="s">
        <v>113</v>
      </c>
      <c r="K15" s="62" t="s">
        <v>58</v>
      </c>
      <c r="L15" s="62" t="s">
        <v>57</v>
      </c>
      <c r="M15" s="62" t="s">
        <v>57</v>
      </c>
      <c r="N15" s="62" t="s">
        <v>57</v>
      </c>
      <c r="O15" s="258">
        <f>IF(HR!J2="مؤسسات الاعمال",COUNTIFS(HR!F4:F500,"=اسكد 7 (ماجستير/دبلوم عالي)",HR!E4:E500,"=الباحثون",HR!D4:D500,"=ذكر"),0)</f>
        <v>0</v>
      </c>
      <c r="P15" s="247"/>
      <c r="Q15" s="248"/>
      <c r="R15" s="258">
        <f>IF(HR!J2="الدولة",COUNTIFS(HR!F4:F500,"=اسكد 7 (ماجستير/دبلوم عالي)",HR!E4:E500,"=الباحثون",HR!D4:D500,"=ذكر"),0)</f>
        <v>0</v>
      </c>
      <c r="S15" s="247"/>
      <c r="T15" s="248"/>
      <c r="U15" s="258">
        <f>IF(HR!J2="التعليم العالي",COUNTIFS(HR!F4:F500,"=اسكد 7 (ماجستير/دبلوم عالي)",HR!E4:E500,"=الباحثون",HR!D4:D500,"=ذكر"),0)</f>
        <v>0</v>
      </c>
      <c r="V15" s="247"/>
      <c r="W15" s="248"/>
      <c r="X15" s="258">
        <f>IF(HR!J2="خاص لايستهدف الربح",COUNTIFS(HR!F4:F500,"=اسكد 7 (ماجستير/دبلوم عالي)",HR!E4:E500,"=الباحثون",HR!D4:D500,"=ذكر"),0)</f>
        <v>0</v>
      </c>
      <c r="Y15" s="247"/>
      <c r="Z15" s="248"/>
      <c r="AA15" s="258">
        <v>0</v>
      </c>
      <c r="AB15" s="247"/>
      <c r="AC15" s="248"/>
      <c r="AD15" s="260">
        <f t="shared" si="0"/>
        <v>0</v>
      </c>
      <c r="AE15" s="253" t="str">
        <f t="shared" ref="AE15:AE19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54"/>
      <c r="AG15" s="60"/>
    </row>
    <row r="16" spans="1:33" ht="15" customHeight="1" x14ac:dyDescent="0.2">
      <c r="B16" s="56"/>
      <c r="C16" s="64"/>
      <c r="D16" s="325"/>
      <c r="E16" s="327"/>
      <c r="F16" s="65" t="s">
        <v>114</v>
      </c>
      <c r="G16" s="62" t="s">
        <v>54</v>
      </c>
      <c r="H16" s="62" t="s">
        <v>70</v>
      </c>
      <c r="I16" s="62" t="s">
        <v>66</v>
      </c>
      <c r="J16" s="62" t="s">
        <v>115</v>
      </c>
      <c r="K16" s="62" t="s">
        <v>58</v>
      </c>
      <c r="L16" s="62" t="s">
        <v>57</v>
      </c>
      <c r="M16" s="62" t="s">
        <v>57</v>
      </c>
      <c r="N16" s="62" t="s">
        <v>57</v>
      </c>
      <c r="O16" s="258">
        <f>IF(HR!J2="مؤسسات الاعمال",COUNTIFS(HR!F4:F500,"=اسكد 6 (بكالوريوس)",HR!E4:E500,"=الباحثون",HR!D4:D500,"=ذكر"),0)</f>
        <v>0</v>
      </c>
      <c r="P16" s="247"/>
      <c r="Q16" s="248"/>
      <c r="R16" s="258">
        <f>IF(HR!J2="الدولة",COUNTIFS(HR!F4:F500,"=اسكد 6 (بكالوريوس)",HR!E4:E500,"=الباحثون",HR!D4:D500,"=ذكر"),0)</f>
        <v>0</v>
      </c>
      <c r="S16" s="247"/>
      <c r="T16" s="248"/>
      <c r="U16" s="258">
        <f>IF(HR!J2="التعليم العالي",COUNTIFS(HR!F4:F500,"=اسكد 6 (بكالوريوس)",HR!E4:E500,"=الباحثون",HR!D4:D500,"=ذكر"),0)</f>
        <v>0</v>
      </c>
      <c r="V16" s="247"/>
      <c r="W16" s="248"/>
      <c r="X16" s="258">
        <f>IF(HR!J2="خاص لايستهدف الربح",COUNTIFS(HR!F4:F500,"=اسكد 6 (بكالوريوس)",HR!E4:E500,"=الباحثون",HR!D4:D500,"=ذكر"),0)</f>
        <v>0</v>
      </c>
      <c r="Y16" s="247"/>
      <c r="Z16" s="248"/>
      <c r="AA16" s="258">
        <v>0</v>
      </c>
      <c r="AB16" s="247"/>
      <c r="AC16" s="248"/>
      <c r="AD16" s="260">
        <f t="shared" si="0"/>
        <v>0</v>
      </c>
      <c r="AE16" s="253" t="str">
        <f t="shared" si="1"/>
        <v/>
      </c>
      <c r="AF16" s="254"/>
      <c r="AG16" s="60"/>
    </row>
    <row r="17" spans="2:33" ht="15" customHeight="1" x14ac:dyDescent="0.2">
      <c r="B17" s="56"/>
      <c r="C17" s="64"/>
      <c r="D17" s="325"/>
      <c r="E17" s="327"/>
      <c r="F17" s="66" t="s">
        <v>116</v>
      </c>
      <c r="G17" s="62" t="s">
        <v>54</v>
      </c>
      <c r="H17" s="62" t="s">
        <v>70</v>
      </c>
      <c r="I17" s="62" t="s">
        <v>66</v>
      </c>
      <c r="J17" s="62" t="s">
        <v>117</v>
      </c>
      <c r="K17" s="62" t="s">
        <v>58</v>
      </c>
      <c r="L17" s="62" t="s">
        <v>57</v>
      </c>
      <c r="M17" s="62" t="s">
        <v>57</v>
      </c>
      <c r="N17" s="62" t="s">
        <v>57</v>
      </c>
      <c r="O17" s="258">
        <f>IF(HR!J2="مؤسسات الاعمال",COUNTIFS(HR!F4:F500,"=اسكد 5 (دبلوم)",HR!E4:E500,"=الباحثون",HR!D4:D500,"=ذكر"),0)</f>
        <v>0</v>
      </c>
      <c r="P17" s="247"/>
      <c r="Q17" s="248"/>
      <c r="R17" s="258">
        <f>IF(HR!J2="الدولة",COUNTIFS(HR!F4:F500,"=اسكد 5 (دبلوم)",HR!E4:E500,"=الباحثون",HR!D4:D500,"=ذكر"),0)</f>
        <v>0</v>
      </c>
      <c r="S17" s="247"/>
      <c r="T17" s="248"/>
      <c r="U17" s="258">
        <f>IF(HR!J2="التعليم العالي",COUNTIFS(HR!F4:F500,"=اسكد 5 (دبلوم)",HR!E4:E500,"=الباحثون",HR!D4:D500,"=ذكر"),0)</f>
        <v>0</v>
      </c>
      <c r="V17" s="247"/>
      <c r="W17" s="248"/>
      <c r="X17" s="258">
        <f>IF(HR!J2="خاص لايستهدف الربح",COUNTIFS(HR!F4:F500,"=اسكد 5 (دبلوم)",HR!E4:E500,"=الباحثون",HR!D4:D500,"=ذكر"),0)</f>
        <v>0</v>
      </c>
      <c r="Y17" s="247"/>
      <c r="Z17" s="248"/>
      <c r="AA17" s="258">
        <v>0</v>
      </c>
      <c r="AB17" s="247"/>
      <c r="AC17" s="248"/>
      <c r="AD17" s="260">
        <f t="shared" si="0"/>
        <v>0</v>
      </c>
      <c r="AE17" s="253" t="str">
        <f t="shared" si="1"/>
        <v/>
      </c>
      <c r="AF17" s="254"/>
      <c r="AG17" s="60"/>
    </row>
    <row r="18" spans="2:33" ht="15" customHeight="1" x14ac:dyDescent="0.2">
      <c r="B18" s="56"/>
      <c r="C18" s="64"/>
      <c r="D18" s="325"/>
      <c r="E18" s="327"/>
      <c r="F18" s="65" t="s">
        <v>118</v>
      </c>
      <c r="G18" s="62" t="s">
        <v>54</v>
      </c>
      <c r="H18" s="62" t="s">
        <v>70</v>
      </c>
      <c r="I18" s="62" t="s">
        <v>66</v>
      </c>
      <c r="J18" s="62" t="s">
        <v>119</v>
      </c>
      <c r="K18" s="62" t="s">
        <v>58</v>
      </c>
      <c r="L18" s="62" t="s">
        <v>57</v>
      </c>
      <c r="M18" s="62" t="s">
        <v>57</v>
      </c>
      <c r="N18" s="62" t="s">
        <v>57</v>
      </c>
      <c r="O18" s="258">
        <f>IF(HR!J2="مؤسسات الاعمال",COUNTIFS(HR!F4:F500,"=اسكد 4 فما دون (اعدادية فما دون)",HR!E4:E500,"=الباحثون",HR!D4:D500,"=ذكر"),0)</f>
        <v>0</v>
      </c>
      <c r="P18" s="247"/>
      <c r="Q18" s="248"/>
      <c r="R18" s="258">
        <f>IF(HR!J2="الدولة",COUNTIFS(HR!F4:F500,"=اسكد 4 فما دون (اعدادية فما دون)",HR!E4:E500,"=الباحثون",HR!D4:D500,"=ذكر"),0)</f>
        <v>0</v>
      </c>
      <c r="S18" s="247"/>
      <c r="T18" s="248"/>
      <c r="U18" s="258">
        <f>IF(HR!J2="التعليم العالي",COUNTIFS(HR!F4:F500,"=اسكد 4 فما دون (اعدادية فما دون)",HR!E4:E500,"=الباحثون",HR!D4:D500,"=ذكر"),0)</f>
        <v>0</v>
      </c>
      <c r="V18" s="247"/>
      <c r="W18" s="248"/>
      <c r="X18" s="258">
        <f>IF(HR!J2="خاص لايستهدف الربح",COUNTIFS(HR!F4:F500,"=اسكد 4 فما دون (اعدادية فما دون)",HR!E4:E500,"=الباحثون",HR!D4:D500,"=ذكر"),0)</f>
        <v>0</v>
      </c>
      <c r="Y18" s="247"/>
      <c r="Z18" s="248"/>
      <c r="AA18" s="258">
        <v>0</v>
      </c>
      <c r="AB18" s="247"/>
      <c r="AC18" s="248"/>
      <c r="AD18" s="260">
        <f t="shared" si="0"/>
        <v>0</v>
      </c>
      <c r="AE18" s="253" t="str">
        <f t="shared" si="1"/>
        <v/>
      </c>
      <c r="AF18" s="254"/>
      <c r="AG18" s="60"/>
    </row>
    <row r="19" spans="2:33" ht="15" customHeight="1" x14ac:dyDescent="0.2">
      <c r="B19" s="56"/>
      <c r="C19" s="64"/>
      <c r="D19" s="325"/>
      <c r="E19" s="327"/>
      <c r="F19" s="65" t="s">
        <v>1</v>
      </c>
      <c r="G19" s="62" t="s">
        <v>54</v>
      </c>
      <c r="H19" s="62" t="s">
        <v>70</v>
      </c>
      <c r="I19" s="62" t="s">
        <v>66</v>
      </c>
      <c r="J19" s="62" t="s">
        <v>61</v>
      </c>
      <c r="K19" s="62" t="s">
        <v>58</v>
      </c>
      <c r="L19" s="62" t="s">
        <v>57</v>
      </c>
      <c r="M19" s="62" t="s">
        <v>57</v>
      </c>
      <c r="N19" s="62" t="s">
        <v>57</v>
      </c>
      <c r="O19" s="258">
        <v>0</v>
      </c>
      <c r="P19" s="247"/>
      <c r="Q19" s="248"/>
      <c r="R19" s="258">
        <v>0</v>
      </c>
      <c r="S19" s="247"/>
      <c r="T19" s="248"/>
      <c r="U19" s="258">
        <v>0</v>
      </c>
      <c r="V19" s="247"/>
      <c r="W19" s="248"/>
      <c r="X19" s="258">
        <v>0</v>
      </c>
      <c r="Y19" s="247"/>
      <c r="Z19" s="248"/>
      <c r="AA19" s="258">
        <v>0</v>
      </c>
      <c r="AB19" s="247"/>
      <c r="AC19" s="248"/>
      <c r="AD19" s="260">
        <f t="shared" si="0"/>
        <v>0</v>
      </c>
      <c r="AE19" s="253" t="str">
        <f t="shared" si="1"/>
        <v/>
      </c>
      <c r="AF19" s="254"/>
      <c r="AG19" s="60"/>
    </row>
    <row r="20" spans="2:33" ht="15" customHeight="1" x14ac:dyDescent="0.2">
      <c r="B20" s="56"/>
      <c r="C20" s="64"/>
      <c r="D20" s="325"/>
      <c r="E20" s="327"/>
      <c r="F20" s="110" t="s">
        <v>120</v>
      </c>
      <c r="G20" s="62" t="s">
        <v>54</v>
      </c>
      <c r="H20" s="62" t="s">
        <v>70</v>
      </c>
      <c r="I20" s="62" t="s">
        <v>66</v>
      </c>
      <c r="J20" s="62" t="s">
        <v>58</v>
      </c>
      <c r="K20" s="62" t="s">
        <v>58</v>
      </c>
      <c r="L20" s="62" t="s">
        <v>57</v>
      </c>
      <c r="M20" s="62" t="s">
        <v>57</v>
      </c>
      <c r="N20" s="62" t="s">
        <v>57</v>
      </c>
      <c r="O20" s="260">
        <f>IF(OR(SUMPRODUCT(--(O14:O19=""),--(P14:P19=""))&gt;0,COUNTIF(P14:P19,"M")&gt;0, COUNTIF(P14:P19,"X")=6),"",SUM(O14:O19))</f>
        <v>0</v>
      </c>
      <c r="P20" s="253" t="str">
        <f>IF(AND(COUNTIF(P14:P19,"X")=6,SUM(O14:O19)=0,ISNUMBER(O20)),"",IF(COUNTIF(P14:P19,"M")&gt;0,"M", IF(AND(COUNTIF(P14:P19,P14)=6,OR(P14="X",P14="W",P14="Z")),UPPER(P14),"")))</f>
        <v/>
      </c>
      <c r="Q20" s="254"/>
      <c r="R20" s="260">
        <f t="shared" ref="R20" si="2">IF(OR(SUMPRODUCT(--(R14:R19=""),--(S14:S19=""))&gt;0,COUNTIF(S14:S19,"M")&gt;0, COUNTIF(S14:S19,"X")=6),"",SUM(R14:R19))</f>
        <v>0</v>
      </c>
      <c r="S20" s="253" t="str">
        <f t="shared" ref="S20" si="3">IF(AND(COUNTIF(S14:S19,"X")=6,SUM(R14:R19)=0,ISNUMBER(R20)),"",IF(COUNTIF(S14:S19,"M")&gt;0,"M", IF(AND(COUNTIF(S14:S19,S14)=6,OR(S14="X",S14="W",S14="Z")),UPPER(S14),"")))</f>
        <v/>
      </c>
      <c r="T20" s="254"/>
      <c r="U20" s="260">
        <f t="shared" ref="U20" si="4">IF(OR(SUMPRODUCT(--(U14:U19=""),--(V14:V19=""))&gt;0,COUNTIF(V14:V19,"M")&gt;0, COUNTIF(V14:V19,"X")=6),"",SUM(U14:U19))</f>
        <v>0</v>
      </c>
      <c r="V20" s="253" t="str">
        <f t="shared" ref="V20" si="5">IF(AND(COUNTIF(V14:V19,"X")=6,SUM(U14:U19)=0,ISNUMBER(U20)),"",IF(COUNTIF(V14:V19,"M")&gt;0,"M", IF(AND(COUNTIF(V14:V19,V14)=6,OR(V14="X",V14="W",V14="Z")),UPPER(V14),"")))</f>
        <v/>
      </c>
      <c r="W20" s="254"/>
      <c r="X20" s="260">
        <f t="shared" ref="X20" si="6">IF(OR(SUMPRODUCT(--(X14:X19=""),--(Y14:Y19=""))&gt;0,COUNTIF(Y14:Y19,"M")&gt;0, COUNTIF(Y14:Y19,"X")=6),"",SUM(X14:X19))</f>
        <v>0</v>
      </c>
      <c r="Y20" s="253" t="str">
        <f t="shared" ref="Y20" si="7">IF(AND(COUNTIF(Y14:Y19,"X")=6,SUM(X14:X19)=0,ISNUMBER(X20)),"",IF(COUNTIF(Y14:Y19,"M")&gt;0,"M", IF(AND(COUNTIF(Y14:Y19,Y14)=6,OR(Y14="X",Y14="W",Y14="Z")),UPPER(Y14),"")))</f>
        <v/>
      </c>
      <c r="Z20" s="254"/>
      <c r="AA20" s="260">
        <f t="shared" ref="AA20" si="8">IF(OR(SUMPRODUCT(--(AA14:AA19=""),--(AB14:AB19=""))&gt;0,COUNTIF(AB14:AB19,"M")&gt;0, COUNTIF(AB14:AB19,"X")=6),"",SUM(AA14:AA19))</f>
        <v>0</v>
      </c>
      <c r="AB20" s="253" t="str">
        <f t="shared" ref="AB20" si="9">IF(AND(COUNTIF(AB14:AB19,"X")=6,SUM(AA14:AA19)=0,ISNUMBER(AA20)),"",IF(COUNTIF(AB14:AB19,"M")&gt;0,"M", IF(AND(COUNTIF(AB14:AB19,AB14)=6,OR(AB14="X",AB14="W",AB14="Z")),UPPER(AB14),"")))</f>
        <v/>
      </c>
      <c r="AC20" s="254"/>
      <c r="AD20" s="260">
        <f t="shared" ref="AD20" si="10">IF(OR(SUMPRODUCT(--(AD14:AD19=""),--(AE14:AE19=""))&gt;0,COUNTIF(AE14:AE19,"M")&gt;0, COUNTIF(AE14:AE19,"X")=6),"",SUM(AD14:AD19))</f>
        <v>0</v>
      </c>
      <c r="AE20" s="253" t="str">
        <f t="shared" ref="AE20" si="11">IF(AND(COUNTIF(AE14:AE19,"X")=6,SUM(AD14:AD19)=0,ISNUMBER(AD20)),"",IF(COUNTIF(AE14:AE19,"M")&gt;0,"M", IF(AND(COUNTIF(AE14:AE19,AE14)=6,OR(AE14="X",AE14="W",AE14="Z")),UPPER(AE14),"")))</f>
        <v/>
      </c>
      <c r="AF20" s="254"/>
      <c r="AG20" s="60"/>
    </row>
    <row r="21" spans="2:33" ht="15" customHeight="1" x14ac:dyDescent="0.2">
      <c r="B21" s="56"/>
      <c r="C21" s="64"/>
      <c r="D21" s="325"/>
      <c r="E21" s="327" t="s">
        <v>69</v>
      </c>
      <c r="F21" s="65" t="s">
        <v>110</v>
      </c>
      <c r="G21" s="62" t="s">
        <v>54</v>
      </c>
      <c r="H21" s="62" t="s">
        <v>68</v>
      </c>
      <c r="I21" s="62" t="s">
        <v>66</v>
      </c>
      <c r="J21" s="62" t="s">
        <v>111</v>
      </c>
      <c r="K21" s="62" t="s">
        <v>58</v>
      </c>
      <c r="L21" s="62" t="s">
        <v>57</v>
      </c>
      <c r="M21" s="62" t="s">
        <v>57</v>
      </c>
      <c r="N21" s="62" t="s">
        <v>57</v>
      </c>
      <c r="O21" s="258">
        <f>IF(HR!J2="مؤسسات الاعمال",COUNTIFS(HR!F4:F500,"=اسكد 8 (دكتوراه)",HR!E4:E500,"=الباحثون",HR!D4:D500,"=انثى"),0)</f>
        <v>0</v>
      </c>
      <c r="P21" s="247"/>
      <c r="Q21" s="248"/>
      <c r="R21" s="258">
        <f>IF(HR!J2="الدولة",COUNTIFS(HR!F4:F500,"=اسكد 8 (دكتوراه)",HR!E4:E500,"=الباحثون",HR!D4:D500,"=انثى"),0)</f>
        <v>0</v>
      </c>
      <c r="S21" s="247"/>
      <c r="T21" s="248"/>
      <c r="U21" s="258">
        <f>IF(HR!J2="التعليم العالي",COUNTIFS(HR!F4:F500,"=اسكد 8 (دكتوراه)",HR!E4:E500,"=الباحثون",HR!D4:D500,"=انثى"),0)</f>
        <v>0</v>
      </c>
      <c r="V21" s="247"/>
      <c r="W21" s="248"/>
      <c r="X21" s="258">
        <f>IF(HR!J2="خاص لايستهدف الربح",COUNTIFS(HR!F4:F500,"=اسكد 8 (دكتوراه)",HR!E4:E500,"=الباحثون",HR!D4:D500,"=انثى"),0)</f>
        <v>0</v>
      </c>
      <c r="Y21" s="247"/>
      <c r="Z21" s="248"/>
      <c r="AA21" s="258">
        <v>0</v>
      </c>
      <c r="AB21" s="247"/>
      <c r="AC21" s="248"/>
      <c r="AD21" s="260">
        <f t="shared" ref="AD21:AD26" si="12">IF(OR(EXACT(O21,P21),EXACT(R21,S21),EXACT(U21,V21),EXACT(X21,Y21),EXACT(AA21,AB21),AND(P21="X",S21="X",V21="X",Y21="X",AB21="X"),OR(P21="M", S21="M",V21="M", Y21="M", AB21="M")),"",SUM(O21,R21,U21,X21,AA21))</f>
        <v>0</v>
      </c>
      <c r="AE21" s="253" t="str">
        <f t="shared" ref="AE21:AE26" si="13" xml:space="preserve"> IF(AND(AND(P21="X",S21="X",V21="X",Y21="X",AB21="X"),SUM(O21,R21,U21,X21,AA21)=0,ISNUMBER(AD21)),"",IF(OR(P21="M",S21="M",V21="M",Y21="M",AB21="M"),"M",IF(AND(P21=S21,P21=V21,P21=Y21,P21=AB21,OR(P21="X",P21="W",P21="Z")),UPPER(P21),"")))</f>
        <v/>
      </c>
      <c r="AF21" s="254"/>
      <c r="AG21" s="60"/>
    </row>
    <row r="22" spans="2:33" ht="15" customHeight="1" x14ac:dyDescent="0.2">
      <c r="B22" s="56"/>
      <c r="C22" s="64"/>
      <c r="D22" s="325"/>
      <c r="E22" s="327"/>
      <c r="F22" s="65" t="s">
        <v>112</v>
      </c>
      <c r="G22" s="62" t="s">
        <v>54</v>
      </c>
      <c r="H22" s="62" t="s">
        <v>68</v>
      </c>
      <c r="I22" s="62" t="s">
        <v>66</v>
      </c>
      <c r="J22" s="62" t="s">
        <v>113</v>
      </c>
      <c r="K22" s="62" t="s">
        <v>58</v>
      </c>
      <c r="L22" s="62" t="s">
        <v>57</v>
      </c>
      <c r="M22" s="62" t="s">
        <v>57</v>
      </c>
      <c r="N22" s="62" t="s">
        <v>57</v>
      </c>
      <c r="O22" s="258">
        <f>IF(HR!J2="مؤسسات الاعمال",COUNTIFS(HR!F4:F500,"=اسكد 7 (ماجستير/دبلوم عالي)",HR!E4:E500,"=الباحثون",HR!D4:D500,"=انثى"),0)</f>
        <v>0</v>
      </c>
      <c r="P22" s="247"/>
      <c r="Q22" s="248"/>
      <c r="R22" s="258">
        <f>IF(HR!J2="الدولة",COUNTIFS(HR!F4:F500,"=اسكد 7 (ماجستير/دبلوم عالي)",HR!E4:E500,"=الباحثون",HR!D4:D500,"=انثى"),0)</f>
        <v>0</v>
      </c>
      <c r="S22" s="247"/>
      <c r="T22" s="248"/>
      <c r="U22" s="258">
        <f>IF(HR!J2="التعليم العالي",COUNTIFS(HR!F4:F500,"=اسكد 7 (ماجستير/دبلوم عالي)",HR!E4:E500,"=الباحثون",HR!D4:D500,"=انثى"),0)</f>
        <v>0</v>
      </c>
      <c r="V22" s="247"/>
      <c r="W22" s="248"/>
      <c r="X22" s="258">
        <f>IF(HR!J2="خاص لايستهدف الربح",COUNTIFS(HR!F4:F500,"=اسكد 7 (ماجستير/دبلوم عالي)",HR!E4:E500,"=الباحثون",HR!D4:D500,"=انثى"),0)</f>
        <v>0</v>
      </c>
      <c r="Y22" s="247"/>
      <c r="Z22" s="248"/>
      <c r="AA22" s="258">
        <v>0</v>
      </c>
      <c r="AB22" s="247"/>
      <c r="AC22" s="248"/>
      <c r="AD22" s="260">
        <f t="shared" si="12"/>
        <v>0</v>
      </c>
      <c r="AE22" s="253" t="str">
        <f t="shared" si="13"/>
        <v/>
      </c>
      <c r="AF22" s="254"/>
      <c r="AG22" s="60"/>
    </row>
    <row r="23" spans="2:33" ht="15" customHeight="1" x14ac:dyDescent="0.2">
      <c r="B23" s="56"/>
      <c r="C23" s="64"/>
      <c r="D23" s="325"/>
      <c r="E23" s="327"/>
      <c r="F23" s="65" t="s">
        <v>114</v>
      </c>
      <c r="G23" s="62" t="s">
        <v>54</v>
      </c>
      <c r="H23" s="62" t="s">
        <v>68</v>
      </c>
      <c r="I23" s="62" t="s">
        <v>66</v>
      </c>
      <c r="J23" s="62" t="s">
        <v>115</v>
      </c>
      <c r="K23" s="62" t="s">
        <v>58</v>
      </c>
      <c r="L23" s="62" t="s">
        <v>57</v>
      </c>
      <c r="M23" s="62" t="s">
        <v>57</v>
      </c>
      <c r="N23" s="62" t="s">
        <v>57</v>
      </c>
      <c r="O23" s="258">
        <f>IF(HR!J2="مؤسسات الاعمال",COUNTIFS(HR!F4:F500,"=اسكد 6 (بكالوريوس)",HR!E4:E500,"=الباحثون",HR!D4:D500,"=انثى"),0)</f>
        <v>0</v>
      </c>
      <c r="P23" s="247"/>
      <c r="Q23" s="248"/>
      <c r="R23" s="258">
        <f>IF(HR!J2="الدولة",COUNTIFS(HR!F4:F500,"=اسكد 6 (بكالوريوس)",HR!E4:E500,"=الباحثون",HR!D4:D500,"=انثى"),0)</f>
        <v>0</v>
      </c>
      <c r="S23" s="247"/>
      <c r="T23" s="248"/>
      <c r="U23" s="258">
        <f>IF(HR!J2="التعليم العالي",COUNTIFS(HR!F4:F500,"=اسكد 6 (بكالوريوس)",HR!E4:E500,"=الباحثون",HR!D4:D500,"=انثى"),0)</f>
        <v>0</v>
      </c>
      <c r="V23" s="247"/>
      <c r="W23" s="248"/>
      <c r="X23" s="258">
        <f>IF(HR!J2="خاص لايستهدف الربح",COUNTIFS(HR!F4:F500,"=اسكد 6 (بكالوريوس)",HR!E4:E500,"=الباحثون",HR!D4:D500,"=انثى"),0)</f>
        <v>0</v>
      </c>
      <c r="Y23" s="247"/>
      <c r="Z23" s="248"/>
      <c r="AA23" s="258">
        <v>0</v>
      </c>
      <c r="AB23" s="247"/>
      <c r="AC23" s="248"/>
      <c r="AD23" s="260">
        <f t="shared" si="12"/>
        <v>0</v>
      </c>
      <c r="AE23" s="253" t="str">
        <f t="shared" si="13"/>
        <v/>
      </c>
      <c r="AF23" s="254"/>
      <c r="AG23" s="60"/>
    </row>
    <row r="24" spans="2:33" ht="15" customHeight="1" x14ac:dyDescent="0.2">
      <c r="B24" s="56"/>
      <c r="C24" s="64"/>
      <c r="D24" s="325"/>
      <c r="E24" s="327"/>
      <c r="F24" s="66" t="s">
        <v>116</v>
      </c>
      <c r="G24" s="62" t="s">
        <v>54</v>
      </c>
      <c r="H24" s="62" t="s">
        <v>68</v>
      </c>
      <c r="I24" s="62" t="s">
        <v>66</v>
      </c>
      <c r="J24" s="62" t="s">
        <v>117</v>
      </c>
      <c r="K24" s="62" t="s">
        <v>58</v>
      </c>
      <c r="L24" s="62" t="s">
        <v>57</v>
      </c>
      <c r="M24" s="62" t="s">
        <v>57</v>
      </c>
      <c r="N24" s="62" t="s">
        <v>57</v>
      </c>
      <c r="O24" s="258">
        <f>IF(HR!J2="مؤسسات الاعمال",COUNTIFS(HR!F4:F500,"=اسكد 5 (دبلوم)",HR!E4:E500,"=الباحثون",HR!D4:D500,"=انثى"),0)</f>
        <v>0</v>
      </c>
      <c r="P24" s="247"/>
      <c r="Q24" s="248"/>
      <c r="R24" s="258">
        <f>IF(HR!J2="الدولة",COUNTIFS(HR!F4:F500,"=اسكد 5 (دبلوم)",HR!E4:E500,"=الباحثون",HR!D4:D500,"=انثى"),0)</f>
        <v>0</v>
      </c>
      <c r="S24" s="247"/>
      <c r="T24" s="248"/>
      <c r="U24" s="258">
        <f>IF(HR!J2="التعليم العالي",COUNTIFS(HR!F4:F500,"=اسكد 5 (دبلوم)",HR!E4:E500,"=الباحثون",HR!D4:D500,"=انثى"),0)</f>
        <v>0</v>
      </c>
      <c r="V24" s="247"/>
      <c r="W24" s="248"/>
      <c r="X24" s="258">
        <f>IF(HR!J2="خاص لايستهدف الربح",COUNTIFS(HR!F4:F500,"=اسكد 5 (دبلوم)",HR!E4:E500,"=الباحثون",HR!D4:D500,"=انثى"),0)</f>
        <v>0</v>
      </c>
      <c r="Y24" s="247"/>
      <c r="Z24" s="248"/>
      <c r="AA24" s="258">
        <v>0</v>
      </c>
      <c r="AB24" s="247"/>
      <c r="AC24" s="248"/>
      <c r="AD24" s="260">
        <f t="shared" si="12"/>
        <v>0</v>
      </c>
      <c r="AE24" s="253" t="str">
        <f t="shared" si="13"/>
        <v/>
      </c>
      <c r="AF24" s="254"/>
      <c r="AG24" s="60"/>
    </row>
    <row r="25" spans="2:33" ht="15" customHeight="1" x14ac:dyDescent="0.2">
      <c r="B25" s="56"/>
      <c r="C25" s="64"/>
      <c r="D25" s="325"/>
      <c r="E25" s="327"/>
      <c r="F25" s="65" t="s">
        <v>118</v>
      </c>
      <c r="G25" s="62" t="s">
        <v>54</v>
      </c>
      <c r="H25" s="62" t="s">
        <v>68</v>
      </c>
      <c r="I25" s="62" t="s">
        <v>66</v>
      </c>
      <c r="J25" s="62" t="s">
        <v>119</v>
      </c>
      <c r="K25" s="62" t="s">
        <v>58</v>
      </c>
      <c r="L25" s="62" t="s">
        <v>57</v>
      </c>
      <c r="M25" s="62" t="s">
        <v>57</v>
      </c>
      <c r="N25" s="62" t="s">
        <v>57</v>
      </c>
      <c r="O25" s="258">
        <f>IF(HR!J2="مؤسسات الاعمال",COUNTIFS(HR!F4:F500,"=اسكد 4 فما دون (اعدادية فما دون)",HR!E4:E500,"=الباحثون",HR!D4:D500,"=انثى"),0)</f>
        <v>0</v>
      </c>
      <c r="P25" s="247"/>
      <c r="Q25" s="248"/>
      <c r="R25" s="258">
        <f>IF(HR!J2="الدولة",COUNTIFS(HR!F4:F500,"=اسكد 4 فما دون (اعدادية فما دون)",HR!E4:E500,"=الباحثون",HR!D4:D500,"=انثى"),0)</f>
        <v>0</v>
      </c>
      <c r="S25" s="247"/>
      <c r="T25" s="248"/>
      <c r="U25" s="258">
        <f>IF(HR!J2="التعليم العالي",COUNTIFS(HR!F4:F500,"=اسكد 4 فما دون (اعدادية فما دون)",HR!E4:E500,"=الباحثون",HR!D4:D500,"=انثى"),0)</f>
        <v>0</v>
      </c>
      <c r="V25" s="247"/>
      <c r="W25" s="248"/>
      <c r="X25" s="258">
        <f>IF(HR!J2="خاص لايستهدف الربح",COUNTIFS(HR!F4:F500,"=اسكد 4 فما دون (اعدادية فما دون)",HR!E4:E500,"=الباحثون",HR!D4:D500,"=انثى"),0)</f>
        <v>0</v>
      </c>
      <c r="Y25" s="247"/>
      <c r="Z25" s="248"/>
      <c r="AA25" s="258">
        <v>0</v>
      </c>
      <c r="AB25" s="247"/>
      <c r="AC25" s="248"/>
      <c r="AD25" s="260">
        <f t="shared" si="12"/>
        <v>0</v>
      </c>
      <c r="AE25" s="253" t="str">
        <f t="shared" si="13"/>
        <v/>
      </c>
      <c r="AF25" s="254"/>
      <c r="AG25" s="60"/>
    </row>
    <row r="26" spans="2:33" ht="15" customHeight="1" x14ac:dyDescent="0.2">
      <c r="B26" s="56"/>
      <c r="C26" s="64"/>
      <c r="D26" s="325"/>
      <c r="E26" s="327"/>
      <c r="F26" s="65" t="s">
        <v>1</v>
      </c>
      <c r="G26" s="62" t="s">
        <v>54</v>
      </c>
      <c r="H26" s="62" t="s">
        <v>68</v>
      </c>
      <c r="I26" s="62" t="s">
        <v>66</v>
      </c>
      <c r="J26" s="62" t="s">
        <v>61</v>
      </c>
      <c r="K26" s="62" t="s">
        <v>58</v>
      </c>
      <c r="L26" s="62" t="s">
        <v>57</v>
      </c>
      <c r="M26" s="62" t="s">
        <v>57</v>
      </c>
      <c r="N26" s="62" t="s">
        <v>57</v>
      </c>
      <c r="O26" s="258">
        <v>0</v>
      </c>
      <c r="P26" s="247"/>
      <c r="Q26" s="248"/>
      <c r="R26" s="258">
        <v>0</v>
      </c>
      <c r="S26" s="247"/>
      <c r="T26" s="248"/>
      <c r="U26" s="258">
        <v>0</v>
      </c>
      <c r="V26" s="247"/>
      <c r="W26" s="248"/>
      <c r="X26" s="258">
        <v>0</v>
      </c>
      <c r="Y26" s="247"/>
      <c r="Z26" s="248"/>
      <c r="AA26" s="258">
        <v>0</v>
      </c>
      <c r="AB26" s="247"/>
      <c r="AC26" s="248"/>
      <c r="AD26" s="260">
        <f t="shared" si="12"/>
        <v>0</v>
      </c>
      <c r="AE26" s="253" t="str">
        <f t="shared" si="13"/>
        <v/>
      </c>
      <c r="AF26" s="254"/>
      <c r="AG26" s="60"/>
    </row>
    <row r="27" spans="2:33" ht="15" customHeight="1" x14ac:dyDescent="0.2">
      <c r="B27" s="56"/>
      <c r="C27" s="64"/>
      <c r="D27" s="325"/>
      <c r="E27" s="327"/>
      <c r="F27" s="110" t="s">
        <v>120</v>
      </c>
      <c r="G27" s="62" t="s">
        <v>54</v>
      </c>
      <c r="H27" s="62" t="s">
        <v>68</v>
      </c>
      <c r="I27" s="62" t="s">
        <v>66</v>
      </c>
      <c r="J27" s="62" t="s">
        <v>58</v>
      </c>
      <c r="K27" s="62" t="s">
        <v>58</v>
      </c>
      <c r="L27" s="62" t="s">
        <v>57</v>
      </c>
      <c r="M27" s="62" t="s">
        <v>57</v>
      </c>
      <c r="N27" s="62" t="s">
        <v>57</v>
      </c>
      <c r="O27" s="260">
        <f t="shared" ref="O27" si="14">IF(OR(SUMPRODUCT(--(O21:O26=""),--(P21:P26=""))&gt;0,COUNTIF(P21:P26,"M")&gt;0, COUNTIF(P21:P26,"X")=6),"",SUM(O21:O26))</f>
        <v>0</v>
      </c>
      <c r="P27" s="253" t="str">
        <f t="shared" ref="P27" si="15">IF(AND(COUNTIF(P21:P26,"X")=6,SUM(O21:O26)=0,ISNUMBER(O27)),"",IF(COUNTIF(P21:P26,"M")&gt;0,"M", IF(AND(COUNTIF(P21:P26,P21)=6,OR(P21="X",P21="W",P21="Z")),UPPER(P21),"")))</f>
        <v/>
      </c>
      <c r="Q27" s="254"/>
      <c r="R27" s="260">
        <f t="shared" ref="R27" si="16">IF(OR(SUMPRODUCT(--(R21:R26=""),--(S21:S26=""))&gt;0,COUNTIF(S21:S26,"M")&gt;0, COUNTIF(S21:S26,"X")=6),"",SUM(R21:R26))</f>
        <v>0</v>
      </c>
      <c r="S27" s="253" t="str">
        <f t="shared" ref="S27" si="17">IF(AND(COUNTIF(S21:S26,"X")=6,SUM(R21:R26)=0,ISNUMBER(R27)),"",IF(COUNTIF(S21:S26,"M")&gt;0,"M", IF(AND(COUNTIF(S21:S26,S21)=6,OR(S21="X",S21="W",S21="Z")),UPPER(S21),"")))</f>
        <v/>
      </c>
      <c r="T27" s="254"/>
      <c r="U27" s="260">
        <f t="shared" ref="U27" si="18">IF(OR(SUMPRODUCT(--(U21:U26=""),--(V21:V26=""))&gt;0,COUNTIF(V21:V26,"M")&gt;0, COUNTIF(V21:V26,"X")=6),"",SUM(U21:U26))</f>
        <v>0</v>
      </c>
      <c r="V27" s="253" t="str">
        <f t="shared" ref="V27" si="19">IF(AND(COUNTIF(V21:V26,"X")=6,SUM(U21:U26)=0,ISNUMBER(U27)),"",IF(COUNTIF(V21:V26,"M")&gt;0,"M", IF(AND(COUNTIF(V21:V26,V21)=6,OR(V21="X",V21="W",V21="Z")),UPPER(V21),"")))</f>
        <v/>
      </c>
      <c r="W27" s="254"/>
      <c r="X27" s="260">
        <f t="shared" ref="X27" si="20">IF(OR(SUMPRODUCT(--(X21:X26=""),--(Y21:Y26=""))&gt;0,COUNTIF(Y21:Y26,"M")&gt;0, COUNTIF(Y21:Y26,"X")=6),"",SUM(X21:X26))</f>
        <v>0</v>
      </c>
      <c r="Y27" s="253" t="str">
        <f t="shared" ref="Y27" si="21">IF(AND(COUNTIF(Y21:Y26,"X")=6,SUM(X21:X26)=0,ISNUMBER(X27)),"",IF(COUNTIF(Y21:Y26,"M")&gt;0,"M", IF(AND(COUNTIF(Y21:Y26,Y21)=6,OR(Y21="X",Y21="W",Y21="Z")),UPPER(Y21),"")))</f>
        <v/>
      </c>
      <c r="Z27" s="254"/>
      <c r="AA27" s="260">
        <f t="shared" ref="AA27" si="22">IF(OR(SUMPRODUCT(--(AA21:AA26=""),--(AB21:AB26=""))&gt;0,COUNTIF(AB21:AB26,"M")&gt;0, COUNTIF(AB21:AB26,"X")=6),"",SUM(AA21:AA26))</f>
        <v>0</v>
      </c>
      <c r="AB27" s="253" t="str">
        <f t="shared" ref="AB27" si="23">IF(AND(COUNTIF(AB21:AB26,"X")=6,SUM(AA21:AA26)=0,ISNUMBER(AA27)),"",IF(COUNTIF(AB21:AB26,"M")&gt;0,"M", IF(AND(COUNTIF(AB21:AB26,AB21)=6,OR(AB21="X",AB21="W",AB21="Z")),UPPER(AB21),"")))</f>
        <v/>
      </c>
      <c r="AC27" s="254"/>
      <c r="AD27" s="260">
        <f t="shared" ref="AD27" si="24">IF(OR(SUMPRODUCT(--(AD21:AD26=""),--(AE21:AE26=""))&gt;0,COUNTIF(AE21:AE26,"M")&gt;0, COUNTIF(AE21:AE26,"X")=6),"",SUM(AD21:AD26))</f>
        <v>0</v>
      </c>
      <c r="AE27" s="253" t="str">
        <f t="shared" ref="AE27" si="25">IF(AND(COUNTIF(AE21:AE26,"X")=6,SUM(AD21:AD26)=0,ISNUMBER(AD27)),"",IF(COUNTIF(AE21:AE26,"M")&gt;0,"M", IF(AND(COUNTIF(AE21:AE26,AE21)=6,OR(AE21="X",AE21="W",AE21="Z")),UPPER(AE21),"")))</f>
        <v/>
      </c>
      <c r="AF27" s="254"/>
      <c r="AG27" s="60"/>
    </row>
    <row r="28" spans="2:33" ht="15" customHeight="1" x14ac:dyDescent="0.2">
      <c r="B28" s="56"/>
      <c r="C28" s="64"/>
      <c r="D28" s="325"/>
      <c r="E28" s="327" t="s">
        <v>67</v>
      </c>
      <c r="F28" s="65" t="s">
        <v>110</v>
      </c>
      <c r="G28" s="62" t="s">
        <v>54</v>
      </c>
      <c r="H28" s="62" t="s">
        <v>58</v>
      </c>
      <c r="I28" s="62" t="s">
        <v>66</v>
      </c>
      <c r="J28" s="62" t="s">
        <v>111</v>
      </c>
      <c r="K28" s="62" t="s">
        <v>58</v>
      </c>
      <c r="L28" s="62" t="s">
        <v>57</v>
      </c>
      <c r="M28" s="62" t="s">
        <v>57</v>
      </c>
      <c r="N28" s="62" t="s">
        <v>57</v>
      </c>
      <c r="O28" s="261">
        <f>IF(OR(AND(O14="",P14=""),AND(O21="",P21=""),AND(P14="X",P21="X"),OR(P14="M",P21="M")),"",SUM(O14,O21))</f>
        <v>0</v>
      </c>
      <c r="P28" s="262" t="str">
        <f>IF(AND(AND(P14="X",P21="X"),SUM(O14,O21)=0,ISNUMBER(O28)),"",IF(OR(P14="M",P21="M"),"M",IF(AND(P14=P21,OR(P14="X",P14="W",P14="Z")), UPPER(P14),"")))</f>
        <v/>
      </c>
      <c r="Q28" s="263"/>
      <c r="R28" s="261">
        <f t="shared" ref="R28:R34" si="26">IF(OR(AND(R14="",S14=""),AND(R21="",S21=""),AND(S14="X",S21="X"),OR(S14="M",S21="M")),"",SUM(R14,R21))</f>
        <v>0</v>
      </c>
      <c r="S28" s="262" t="str">
        <f t="shared" ref="S28:S34" si="27">IF(AND(AND(S14="X",S21="X"),SUM(R14,R21)=0,ISNUMBER(R28)),"",IF(OR(S14="M",S21="M"),"M",IF(AND(S14=S21,OR(S14="X",S14="W",S14="Z")), UPPER(S14),"")))</f>
        <v/>
      </c>
      <c r="T28" s="263"/>
      <c r="U28" s="261">
        <f t="shared" ref="U28:U34" si="28">IF(OR(AND(U14="",V14=""),AND(U21="",V21=""),AND(V14="X",V21="X"),OR(V14="M",V21="M")),"",SUM(U14,U21))</f>
        <v>0</v>
      </c>
      <c r="V28" s="262" t="str">
        <f t="shared" ref="V28:V34" si="29">IF(AND(AND(V14="X",V21="X"),SUM(U14,U21)=0,ISNUMBER(U28)),"",IF(OR(V14="M",V21="M"),"M",IF(AND(V14=V21,OR(V14="X",V14="W",V14="Z")), UPPER(V14),"")))</f>
        <v/>
      </c>
      <c r="W28" s="263"/>
      <c r="X28" s="261">
        <f t="shared" ref="X28:X34" si="30">IF(OR(AND(X14="",Y14=""),AND(X21="",Y21=""),AND(Y14="X",Y21="X"),OR(Y14="M",Y21="M")),"",SUM(X14,X21))</f>
        <v>0</v>
      </c>
      <c r="Y28" s="262" t="str">
        <f t="shared" ref="Y28:Y34" si="31">IF(AND(AND(Y14="X",Y21="X"),SUM(X14,X21)=0,ISNUMBER(X28)),"",IF(OR(Y14="M",Y21="M"),"M",IF(AND(Y14=Y21,OR(Y14="X",Y14="W",Y14="Z")), UPPER(Y14),"")))</f>
        <v/>
      </c>
      <c r="Z28" s="263"/>
      <c r="AA28" s="261">
        <f t="shared" ref="AA28:AA34" si="32">IF(OR(AND(AA14="",AB14=""),AND(AA21="",AB21=""),AND(AB14="X",AB21="X"),OR(AB14="M",AB21="M")),"",SUM(AA14,AA21))</f>
        <v>0</v>
      </c>
      <c r="AB28" s="262" t="str">
        <f t="shared" ref="AB28:AB34" si="33">IF(AND(AND(AB14="X",AB21="X"),SUM(AA14,AA21)=0,ISNUMBER(AA28)),"",IF(OR(AB14="M",AB21="M"),"M",IF(AND(AB14=AB21,OR(AB14="X",AB14="W",AB14="Z")), UPPER(AB14),"")))</f>
        <v/>
      </c>
      <c r="AC28" s="263"/>
      <c r="AD28" s="261">
        <f t="shared" ref="AD28:AD34" si="34">IF(OR(AND(AD14="",AE14=""),AND(AD21="",AE21=""),AND(AE14="X",AE21="X"),OR(AE14="M",AE21="M")),"",SUM(AD14,AD21))</f>
        <v>0</v>
      </c>
      <c r="AE28" s="262" t="str">
        <f t="shared" ref="AE28:AE34" si="35">IF(AND(AND(AE14="X",AE21="X"),SUM(AD14,AD21)=0,ISNUMBER(AD28)),"",IF(OR(AE14="M",AE21="M"),"M",IF(AND(AE14=AE21,OR(AE14="X",AE14="W",AE14="Z")), UPPER(AE14),"")))</f>
        <v/>
      </c>
      <c r="AF28" s="263"/>
      <c r="AG28" s="60"/>
    </row>
    <row r="29" spans="2:33" ht="15" customHeight="1" x14ac:dyDescent="0.2">
      <c r="B29" s="56"/>
      <c r="C29" s="64"/>
      <c r="D29" s="325"/>
      <c r="E29" s="327"/>
      <c r="F29" s="65" t="s">
        <v>112</v>
      </c>
      <c r="G29" s="62" t="s">
        <v>54</v>
      </c>
      <c r="H29" s="62" t="s">
        <v>58</v>
      </c>
      <c r="I29" s="62" t="s">
        <v>66</v>
      </c>
      <c r="J29" s="62" t="s">
        <v>113</v>
      </c>
      <c r="K29" s="62" t="s">
        <v>58</v>
      </c>
      <c r="L29" s="62" t="s">
        <v>57</v>
      </c>
      <c r="M29" s="62" t="s">
        <v>57</v>
      </c>
      <c r="N29" s="62" t="s">
        <v>57</v>
      </c>
      <c r="O29" s="261">
        <f t="shared" ref="O29:O34" si="36">IF(OR(AND(O15="",P15=""),AND(O22="",P22=""),AND(P15="X",P22="X"),OR(P15="M",P22="M")),"",SUM(O15,O22))</f>
        <v>0</v>
      </c>
      <c r="P29" s="262" t="str">
        <f t="shared" ref="P29:P34" si="37">IF(AND(AND(P15="X",P22="X"),SUM(O15,O22)=0,ISNUMBER(O29)),"",IF(OR(P15="M",P22="M"),"M",IF(AND(P15=P22,OR(P15="X",P15="W",P15="Z")), UPPER(P15),"")))</f>
        <v/>
      </c>
      <c r="Q29" s="263"/>
      <c r="R29" s="261">
        <f t="shared" si="26"/>
        <v>0</v>
      </c>
      <c r="S29" s="262" t="str">
        <f t="shared" si="27"/>
        <v/>
      </c>
      <c r="T29" s="263"/>
      <c r="U29" s="261">
        <f t="shared" si="28"/>
        <v>0</v>
      </c>
      <c r="V29" s="262" t="str">
        <f t="shared" si="29"/>
        <v/>
      </c>
      <c r="W29" s="263"/>
      <c r="X29" s="261">
        <f t="shared" si="30"/>
        <v>0</v>
      </c>
      <c r="Y29" s="262" t="str">
        <f t="shared" si="31"/>
        <v/>
      </c>
      <c r="Z29" s="263"/>
      <c r="AA29" s="261">
        <f t="shared" si="32"/>
        <v>0</v>
      </c>
      <c r="AB29" s="262" t="str">
        <f t="shared" si="33"/>
        <v/>
      </c>
      <c r="AC29" s="263"/>
      <c r="AD29" s="261">
        <f t="shared" si="34"/>
        <v>0</v>
      </c>
      <c r="AE29" s="262" t="str">
        <f t="shared" si="35"/>
        <v/>
      </c>
      <c r="AF29" s="263"/>
      <c r="AG29" s="60"/>
    </row>
    <row r="30" spans="2:33" ht="15" customHeight="1" x14ac:dyDescent="0.2">
      <c r="B30" s="56"/>
      <c r="C30" s="64"/>
      <c r="D30" s="325"/>
      <c r="E30" s="327"/>
      <c r="F30" s="65" t="s">
        <v>114</v>
      </c>
      <c r="G30" s="62" t="s">
        <v>54</v>
      </c>
      <c r="H30" s="62" t="s">
        <v>58</v>
      </c>
      <c r="I30" s="62" t="s">
        <v>66</v>
      </c>
      <c r="J30" s="62" t="s">
        <v>115</v>
      </c>
      <c r="K30" s="62" t="s">
        <v>58</v>
      </c>
      <c r="L30" s="62" t="s">
        <v>57</v>
      </c>
      <c r="M30" s="62" t="s">
        <v>57</v>
      </c>
      <c r="N30" s="62" t="s">
        <v>57</v>
      </c>
      <c r="O30" s="261">
        <f t="shared" si="36"/>
        <v>0</v>
      </c>
      <c r="P30" s="262" t="str">
        <f t="shared" si="37"/>
        <v/>
      </c>
      <c r="Q30" s="263"/>
      <c r="R30" s="261">
        <f t="shared" si="26"/>
        <v>0</v>
      </c>
      <c r="S30" s="262" t="str">
        <f t="shared" si="27"/>
        <v/>
      </c>
      <c r="T30" s="263"/>
      <c r="U30" s="261">
        <f t="shared" si="28"/>
        <v>0</v>
      </c>
      <c r="V30" s="262" t="str">
        <f t="shared" si="29"/>
        <v/>
      </c>
      <c r="W30" s="263"/>
      <c r="X30" s="261">
        <f t="shared" si="30"/>
        <v>0</v>
      </c>
      <c r="Y30" s="262" t="str">
        <f t="shared" si="31"/>
        <v/>
      </c>
      <c r="Z30" s="263"/>
      <c r="AA30" s="261">
        <f t="shared" si="32"/>
        <v>0</v>
      </c>
      <c r="AB30" s="262" t="str">
        <f t="shared" si="33"/>
        <v/>
      </c>
      <c r="AC30" s="263"/>
      <c r="AD30" s="261">
        <f t="shared" si="34"/>
        <v>0</v>
      </c>
      <c r="AE30" s="262" t="str">
        <f t="shared" si="35"/>
        <v/>
      </c>
      <c r="AF30" s="263"/>
      <c r="AG30" s="60"/>
    </row>
    <row r="31" spans="2:33" ht="15" customHeight="1" x14ac:dyDescent="0.2">
      <c r="B31" s="56"/>
      <c r="C31" s="64"/>
      <c r="D31" s="325"/>
      <c r="E31" s="327"/>
      <c r="F31" s="66" t="s">
        <v>116</v>
      </c>
      <c r="G31" s="62" t="s">
        <v>54</v>
      </c>
      <c r="H31" s="62" t="s">
        <v>58</v>
      </c>
      <c r="I31" s="62" t="s">
        <v>66</v>
      </c>
      <c r="J31" s="62" t="s">
        <v>117</v>
      </c>
      <c r="K31" s="62" t="s">
        <v>58</v>
      </c>
      <c r="L31" s="62" t="s">
        <v>57</v>
      </c>
      <c r="M31" s="62" t="s">
        <v>57</v>
      </c>
      <c r="N31" s="62" t="s">
        <v>57</v>
      </c>
      <c r="O31" s="261">
        <f t="shared" si="36"/>
        <v>0</v>
      </c>
      <c r="P31" s="262" t="str">
        <f t="shared" si="37"/>
        <v/>
      </c>
      <c r="Q31" s="263"/>
      <c r="R31" s="261">
        <f t="shared" si="26"/>
        <v>0</v>
      </c>
      <c r="S31" s="262" t="str">
        <f t="shared" si="27"/>
        <v/>
      </c>
      <c r="T31" s="263"/>
      <c r="U31" s="261">
        <f t="shared" si="28"/>
        <v>0</v>
      </c>
      <c r="V31" s="262" t="str">
        <f t="shared" si="29"/>
        <v/>
      </c>
      <c r="W31" s="263"/>
      <c r="X31" s="261">
        <f t="shared" si="30"/>
        <v>0</v>
      </c>
      <c r="Y31" s="262" t="str">
        <f t="shared" si="31"/>
        <v/>
      </c>
      <c r="Z31" s="263"/>
      <c r="AA31" s="261">
        <f t="shared" si="32"/>
        <v>0</v>
      </c>
      <c r="AB31" s="262" t="str">
        <f t="shared" si="33"/>
        <v/>
      </c>
      <c r="AC31" s="263"/>
      <c r="AD31" s="261">
        <f t="shared" si="34"/>
        <v>0</v>
      </c>
      <c r="AE31" s="262" t="str">
        <f t="shared" si="35"/>
        <v/>
      </c>
      <c r="AF31" s="263"/>
      <c r="AG31" s="60"/>
    </row>
    <row r="32" spans="2:33" ht="15" customHeight="1" x14ac:dyDescent="0.2">
      <c r="B32" s="56"/>
      <c r="C32" s="64"/>
      <c r="D32" s="325"/>
      <c r="E32" s="327"/>
      <c r="F32" s="65" t="s">
        <v>118</v>
      </c>
      <c r="G32" s="62" t="s">
        <v>54</v>
      </c>
      <c r="H32" s="62" t="s">
        <v>58</v>
      </c>
      <c r="I32" s="62" t="s">
        <v>66</v>
      </c>
      <c r="J32" s="62" t="s">
        <v>119</v>
      </c>
      <c r="K32" s="62" t="s">
        <v>58</v>
      </c>
      <c r="L32" s="62" t="s">
        <v>57</v>
      </c>
      <c r="M32" s="62" t="s">
        <v>57</v>
      </c>
      <c r="N32" s="62" t="s">
        <v>57</v>
      </c>
      <c r="O32" s="261">
        <f t="shared" si="36"/>
        <v>0</v>
      </c>
      <c r="P32" s="262" t="str">
        <f t="shared" si="37"/>
        <v/>
      </c>
      <c r="Q32" s="263"/>
      <c r="R32" s="261">
        <f t="shared" si="26"/>
        <v>0</v>
      </c>
      <c r="S32" s="262" t="str">
        <f t="shared" si="27"/>
        <v/>
      </c>
      <c r="T32" s="263"/>
      <c r="U32" s="261">
        <f t="shared" si="28"/>
        <v>0</v>
      </c>
      <c r="V32" s="262" t="str">
        <f t="shared" si="29"/>
        <v/>
      </c>
      <c r="W32" s="263"/>
      <c r="X32" s="261">
        <f t="shared" si="30"/>
        <v>0</v>
      </c>
      <c r="Y32" s="262" t="str">
        <f t="shared" si="31"/>
        <v/>
      </c>
      <c r="Z32" s="263"/>
      <c r="AA32" s="261">
        <f t="shared" si="32"/>
        <v>0</v>
      </c>
      <c r="AB32" s="262" t="str">
        <f t="shared" si="33"/>
        <v/>
      </c>
      <c r="AC32" s="263"/>
      <c r="AD32" s="261">
        <f t="shared" si="34"/>
        <v>0</v>
      </c>
      <c r="AE32" s="262" t="str">
        <f t="shared" si="35"/>
        <v/>
      </c>
      <c r="AF32" s="263"/>
      <c r="AG32" s="60"/>
    </row>
    <row r="33" spans="2:33" ht="15" customHeight="1" x14ac:dyDescent="0.2">
      <c r="B33" s="56"/>
      <c r="C33" s="64"/>
      <c r="D33" s="325"/>
      <c r="E33" s="327"/>
      <c r="F33" s="65" t="s">
        <v>1</v>
      </c>
      <c r="G33" s="62" t="s">
        <v>54</v>
      </c>
      <c r="H33" s="62" t="s">
        <v>58</v>
      </c>
      <c r="I33" s="62" t="s">
        <v>66</v>
      </c>
      <c r="J33" s="62" t="s">
        <v>61</v>
      </c>
      <c r="K33" s="62" t="s">
        <v>58</v>
      </c>
      <c r="L33" s="62" t="s">
        <v>57</v>
      </c>
      <c r="M33" s="62" t="s">
        <v>57</v>
      </c>
      <c r="N33" s="62" t="s">
        <v>57</v>
      </c>
      <c r="O33" s="261">
        <f t="shared" si="36"/>
        <v>0</v>
      </c>
      <c r="P33" s="262" t="str">
        <f t="shared" si="37"/>
        <v/>
      </c>
      <c r="Q33" s="263"/>
      <c r="R33" s="261">
        <f t="shared" si="26"/>
        <v>0</v>
      </c>
      <c r="S33" s="262" t="str">
        <f t="shared" si="27"/>
        <v/>
      </c>
      <c r="T33" s="263"/>
      <c r="U33" s="261">
        <f t="shared" si="28"/>
        <v>0</v>
      </c>
      <c r="V33" s="262" t="str">
        <f t="shared" si="29"/>
        <v/>
      </c>
      <c r="W33" s="263"/>
      <c r="X33" s="261">
        <f t="shared" si="30"/>
        <v>0</v>
      </c>
      <c r="Y33" s="262" t="str">
        <f t="shared" si="31"/>
        <v/>
      </c>
      <c r="Z33" s="263"/>
      <c r="AA33" s="261">
        <f t="shared" si="32"/>
        <v>0</v>
      </c>
      <c r="AB33" s="262" t="str">
        <f t="shared" si="33"/>
        <v/>
      </c>
      <c r="AC33" s="263"/>
      <c r="AD33" s="261">
        <f t="shared" si="34"/>
        <v>0</v>
      </c>
      <c r="AE33" s="262" t="str">
        <f t="shared" si="35"/>
        <v/>
      </c>
      <c r="AF33" s="263"/>
      <c r="AG33" s="60"/>
    </row>
    <row r="34" spans="2:33" ht="15" customHeight="1" x14ac:dyDescent="0.2">
      <c r="B34" s="56"/>
      <c r="C34" s="64"/>
      <c r="D34" s="326"/>
      <c r="E34" s="327"/>
      <c r="F34" s="110" t="s">
        <v>120</v>
      </c>
      <c r="G34" s="62" t="s">
        <v>54</v>
      </c>
      <c r="H34" s="62" t="s">
        <v>58</v>
      </c>
      <c r="I34" s="62" t="s">
        <v>66</v>
      </c>
      <c r="J34" s="62" t="s">
        <v>58</v>
      </c>
      <c r="K34" s="62" t="s">
        <v>58</v>
      </c>
      <c r="L34" s="62" t="s">
        <v>57</v>
      </c>
      <c r="M34" s="62" t="s">
        <v>57</v>
      </c>
      <c r="N34" s="62" t="s">
        <v>57</v>
      </c>
      <c r="O34" s="261">
        <f t="shared" si="36"/>
        <v>0</v>
      </c>
      <c r="P34" s="262" t="str">
        <f t="shared" si="37"/>
        <v/>
      </c>
      <c r="Q34" s="263"/>
      <c r="R34" s="261">
        <f t="shared" si="26"/>
        <v>0</v>
      </c>
      <c r="S34" s="262" t="str">
        <f t="shared" si="27"/>
        <v/>
      </c>
      <c r="T34" s="263"/>
      <c r="U34" s="261">
        <f t="shared" si="28"/>
        <v>0</v>
      </c>
      <c r="V34" s="262" t="str">
        <f t="shared" si="29"/>
        <v/>
      </c>
      <c r="W34" s="263"/>
      <c r="X34" s="261">
        <f t="shared" si="30"/>
        <v>0</v>
      </c>
      <c r="Y34" s="262" t="str">
        <f t="shared" si="31"/>
        <v/>
      </c>
      <c r="Z34" s="263"/>
      <c r="AA34" s="261">
        <f t="shared" si="32"/>
        <v>0</v>
      </c>
      <c r="AB34" s="262" t="str">
        <f t="shared" si="33"/>
        <v/>
      </c>
      <c r="AC34" s="263"/>
      <c r="AD34" s="261">
        <f t="shared" si="34"/>
        <v>0</v>
      </c>
      <c r="AE34" s="262" t="str">
        <f t="shared" si="35"/>
        <v/>
      </c>
      <c r="AF34" s="263"/>
      <c r="AG34" s="60"/>
    </row>
    <row r="35" spans="2:33" ht="15" customHeight="1" x14ac:dyDescent="0.2">
      <c r="B35" s="56"/>
      <c r="C35" s="64"/>
      <c r="D35" s="64"/>
      <c r="E35" s="64"/>
      <c r="F35" s="100"/>
      <c r="G35" s="64"/>
      <c r="H35" s="64"/>
      <c r="I35" s="64"/>
      <c r="J35" s="64"/>
      <c r="K35" s="64"/>
      <c r="L35" s="64"/>
      <c r="M35" s="64"/>
      <c r="N35" s="64"/>
      <c r="O35" s="125"/>
      <c r="P35" s="64"/>
      <c r="Q35" s="64"/>
      <c r="R35" s="125"/>
      <c r="S35" s="64"/>
      <c r="T35" s="64"/>
      <c r="U35" s="125"/>
      <c r="V35" s="64"/>
      <c r="W35" s="64"/>
      <c r="X35" s="125"/>
      <c r="Y35" s="64"/>
      <c r="Z35" s="64"/>
      <c r="AA35" s="125"/>
      <c r="AB35" s="64"/>
      <c r="AC35" s="64"/>
      <c r="AD35" s="125"/>
      <c r="AE35" s="64"/>
      <c r="AF35" s="64"/>
      <c r="AG35" s="64"/>
    </row>
    <row r="36" spans="2:33" ht="15" customHeight="1" x14ac:dyDescent="0.2">
      <c r="B36" s="56"/>
      <c r="C36" s="64"/>
      <c r="D36" s="324" t="s">
        <v>72</v>
      </c>
      <c r="E36" s="327" t="s">
        <v>71</v>
      </c>
      <c r="F36" s="65" t="s">
        <v>110</v>
      </c>
      <c r="G36" s="62" t="s">
        <v>59</v>
      </c>
      <c r="H36" s="62" t="s">
        <v>70</v>
      </c>
      <c r="I36" s="62" t="s">
        <v>66</v>
      </c>
      <c r="J36" s="62" t="s">
        <v>111</v>
      </c>
      <c r="K36" s="62" t="s">
        <v>58</v>
      </c>
      <c r="L36" s="62" t="s">
        <v>57</v>
      </c>
      <c r="M36" s="62" t="s">
        <v>57</v>
      </c>
      <c r="N36" s="62" t="s">
        <v>57</v>
      </c>
      <c r="O36" s="264"/>
      <c r="P36" s="247"/>
      <c r="Q36" s="248"/>
      <c r="R36" s="264"/>
      <c r="S36" s="247"/>
      <c r="T36" s="248"/>
      <c r="U36" s="264">
        <f>IF(HR!J2="التعليم العالي",SUMIFS(HR!M4:M500,HR!F4:F500,"=اسكد 8 (دكتوراه)",HR!E4:E500,"=الباحثون",HR!D4:D500,"=ذكر"),0)</f>
        <v>0</v>
      </c>
      <c r="V36" s="247"/>
      <c r="W36" s="248"/>
      <c r="X36" s="264"/>
      <c r="Y36" s="247"/>
      <c r="Z36" s="248"/>
      <c r="AA36" s="264">
        <v>0</v>
      </c>
      <c r="AB36" s="247"/>
      <c r="AC36" s="248"/>
      <c r="AD36" s="266" t="str">
        <f t="shared" ref="AD36:AD41" si="38">IF(OR(EXACT(O36,P36),EXACT(R36,S36),EXACT(U36,V36),EXACT(X36,Y36),EXACT(AA36,AB36),AND(P36="X",S36="X",V36="X",Y36="X",AB36="X"),OR(P36="M", S36="M",V36="M", Y36="M", AB36="M")),"",SUM(O36,R36,U36,X36,AA36))</f>
        <v/>
      </c>
      <c r="AE36" s="253" t="str">
        <f xml:space="preserve"> IF(AND(AND(P36="X",S36="X",V36="X",Y36="X",AB36="X"),SUM(O36,R36,U36,X36,AA36)=0,ISNUMBER(AD36)),"",IF(OR(P36="M",S36="M",V36="M",Y36="M",AB36="M"),"M",IF(AND(P36=S36,P36=V36,P36=Y36,P36=AB36,OR(P36="X",P36="W",P36="Z")),UPPER(P36),"")))</f>
        <v/>
      </c>
      <c r="AF36" s="254"/>
      <c r="AG36" s="60"/>
    </row>
    <row r="37" spans="2:33" ht="15" customHeight="1" x14ac:dyDescent="0.2">
      <c r="B37" s="56"/>
      <c r="C37" s="64"/>
      <c r="D37" s="325"/>
      <c r="E37" s="327"/>
      <c r="F37" s="65" t="s">
        <v>112</v>
      </c>
      <c r="G37" s="62" t="s">
        <v>59</v>
      </c>
      <c r="H37" s="62" t="s">
        <v>70</v>
      </c>
      <c r="I37" s="62" t="s">
        <v>66</v>
      </c>
      <c r="J37" s="62" t="s">
        <v>113</v>
      </c>
      <c r="K37" s="62" t="s">
        <v>58</v>
      </c>
      <c r="L37" s="62" t="s">
        <v>57</v>
      </c>
      <c r="M37" s="62" t="s">
        <v>57</v>
      </c>
      <c r="N37" s="62" t="s">
        <v>57</v>
      </c>
      <c r="O37" s="264"/>
      <c r="P37" s="247"/>
      <c r="Q37" s="248"/>
      <c r="R37" s="264"/>
      <c r="S37" s="247"/>
      <c r="T37" s="248"/>
      <c r="U37" s="264">
        <f>IF(HR!J2="التعليم العالي",SUMIFS(HR!M4:M500,HR!F4:F500,"=اسكد 7 (ماجستير/دبلوم عالي)",HR!E4:E500,"=الباحثون",HR!D4:D500,"=ذكر"),0)</f>
        <v>0</v>
      </c>
      <c r="V37" s="247"/>
      <c r="W37" s="248"/>
      <c r="X37" s="264"/>
      <c r="Y37" s="247"/>
      <c r="Z37" s="248"/>
      <c r="AA37" s="264">
        <v>0</v>
      </c>
      <c r="AB37" s="247"/>
      <c r="AC37" s="248"/>
      <c r="AD37" s="266" t="str">
        <f t="shared" si="38"/>
        <v/>
      </c>
      <c r="AE37" s="253" t="str">
        <f t="shared" ref="AE37:AE41" si="39" xml:space="preserve"> IF(AND(AND(P37="X",S37="X",V37="X",Y37="X",AB37="X"),SUM(O37,R37,U37,X37,AA37)=0,ISNUMBER(AD37)),"",IF(OR(P37="M",S37="M",V37="M",Y37="M",AB37="M"),"M",IF(AND(P37=S37,P37=V37,P37=Y37,P37=AB37,OR(P37="X",P37="W",P37="Z")),UPPER(P37),"")))</f>
        <v/>
      </c>
      <c r="AF37" s="254"/>
      <c r="AG37" s="60"/>
    </row>
    <row r="38" spans="2:33" ht="15" customHeight="1" x14ac:dyDescent="0.2">
      <c r="B38" s="56"/>
      <c r="C38" s="64"/>
      <c r="D38" s="325"/>
      <c r="E38" s="327"/>
      <c r="F38" s="65" t="s">
        <v>114</v>
      </c>
      <c r="G38" s="62" t="s">
        <v>59</v>
      </c>
      <c r="H38" s="62" t="s">
        <v>70</v>
      </c>
      <c r="I38" s="62" t="s">
        <v>66</v>
      </c>
      <c r="J38" s="62" t="s">
        <v>115</v>
      </c>
      <c r="K38" s="62" t="s">
        <v>58</v>
      </c>
      <c r="L38" s="62" t="s">
        <v>57</v>
      </c>
      <c r="M38" s="62" t="s">
        <v>57</v>
      </c>
      <c r="N38" s="62" t="s">
        <v>57</v>
      </c>
      <c r="O38" s="264"/>
      <c r="P38" s="247"/>
      <c r="Q38" s="248"/>
      <c r="R38" s="264"/>
      <c r="S38" s="247"/>
      <c r="T38" s="248"/>
      <c r="U38" s="264"/>
      <c r="V38" s="247"/>
      <c r="W38" s="248"/>
      <c r="X38" s="264"/>
      <c r="Y38" s="247"/>
      <c r="Z38" s="248"/>
      <c r="AA38" s="264">
        <v>0</v>
      </c>
      <c r="AB38" s="247"/>
      <c r="AC38" s="248"/>
      <c r="AD38" s="266" t="str">
        <f t="shared" si="38"/>
        <v/>
      </c>
      <c r="AE38" s="253" t="str">
        <f t="shared" si="39"/>
        <v/>
      </c>
      <c r="AF38" s="254"/>
      <c r="AG38" s="60"/>
    </row>
    <row r="39" spans="2:33" ht="15" customHeight="1" x14ac:dyDescent="0.2">
      <c r="B39" s="56"/>
      <c r="C39" s="64"/>
      <c r="D39" s="325"/>
      <c r="E39" s="327"/>
      <c r="F39" s="66" t="s">
        <v>116</v>
      </c>
      <c r="G39" s="62" t="s">
        <v>59</v>
      </c>
      <c r="H39" s="62" t="s">
        <v>70</v>
      </c>
      <c r="I39" s="62" t="s">
        <v>66</v>
      </c>
      <c r="J39" s="62" t="s">
        <v>117</v>
      </c>
      <c r="K39" s="62" t="s">
        <v>58</v>
      </c>
      <c r="L39" s="62" t="s">
        <v>57</v>
      </c>
      <c r="M39" s="62" t="s">
        <v>57</v>
      </c>
      <c r="N39" s="62" t="s">
        <v>57</v>
      </c>
      <c r="O39" s="264"/>
      <c r="P39" s="247"/>
      <c r="Q39" s="248"/>
      <c r="R39" s="264"/>
      <c r="S39" s="247"/>
      <c r="T39" s="248"/>
      <c r="U39" s="264"/>
      <c r="V39" s="247"/>
      <c r="W39" s="248"/>
      <c r="X39" s="264"/>
      <c r="Y39" s="247"/>
      <c r="Z39" s="248"/>
      <c r="AA39" s="264">
        <v>0</v>
      </c>
      <c r="AB39" s="247"/>
      <c r="AC39" s="248"/>
      <c r="AD39" s="266" t="str">
        <f t="shared" si="38"/>
        <v/>
      </c>
      <c r="AE39" s="253" t="str">
        <f t="shared" si="39"/>
        <v/>
      </c>
      <c r="AF39" s="254"/>
      <c r="AG39" s="60"/>
    </row>
    <row r="40" spans="2:33" ht="15" customHeight="1" x14ac:dyDescent="0.2">
      <c r="B40" s="56"/>
      <c r="C40" s="64"/>
      <c r="D40" s="325"/>
      <c r="E40" s="327"/>
      <c r="F40" s="65" t="s">
        <v>118</v>
      </c>
      <c r="G40" s="62" t="s">
        <v>59</v>
      </c>
      <c r="H40" s="62" t="s">
        <v>70</v>
      </c>
      <c r="I40" s="62" t="s">
        <v>66</v>
      </c>
      <c r="J40" s="62" t="s">
        <v>119</v>
      </c>
      <c r="K40" s="62" t="s">
        <v>58</v>
      </c>
      <c r="L40" s="62" t="s">
        <v>57</v>
      </c>
      <c r="M40" s="62" t="s">
        <v>57</v>
      </c>
      <c r="N40" s="62" t="s">
        <v>57</v>
      </c>
      <c r="O40" s="264"/>
      <c r="P40" s="247"/>
      <c r="Q40" s="248"/>
      <c r="R40" s="264"/>
      <c r="S40" s="247"/>
      <c r="T40" s="248"/>
      <c r="U40" s="264"/>
      <c r="V40" s="247"/>
      <c r="W40" s="248"/>
      <c r="X40" s="264"/>
      <c r="Y40" s="247"/>
      <c r="Z40" s="248"/>
      <c r="AA40" s="264">
        <v>0</v>
      </c>
      <c r="AB40" s="247"/>
      <c r="AC40" s="248"/>
      <c r="AD40" s="266" t="str">
        <f t="shared" si="38"/>
        <v/>
      </c>
      <c r="AE40" s="253" t="str">
        <f t="shared" si="39"/>
        <v/>
      </c>
      <c r="AF40" s="254"/>
      <c r="AG40" s="60"/>
    </row>
    <row r="41" spans="2:33" ht="15" customHeight="1" x14ac:dyDescent="0.2">
      <c r="B41" s="56"/>
      <c r="C41" s="64"/>
      <c r="D41" s="325"/>
      <c r="E41" s="327"/>
      <c r="F41" s="65" t="s">
        <v>1</v>
      </c>
      <c r="G41" s="62" t="s">
        <v>59</v>
      </c>
      <c r="H41" s="62" t="s">
        <v>70</v>
      </c>
      <c r="I41" s="62" t="s">
        <v>66</v>
      </c>
      <c r="J41" s="62" t="s">
        <v>61</v>
      </c>
      <c r="K41" s="62" t="s">
        <v>58</v>
      </c>
      <c r="L41" s="62" t="s">
        <v>57</v>
      </c>
      <c r="M41" s="62" t="s">
        <v>57</v>
      </c>
      <c r="N41" s="62" t="s">
        <v>57</v>
      </c>
      <c r="O41" s="264">
        <v>0</v>
      </c>
      <c r="P41" s="247"/>
      <c r="Q41" s="248"/>
      <c r="R41" s="264">
        <v>0</v>
      </c>
      <c r="S41" s="247"/>
      <c r="T41" s="248"/>
      <c r="U41" s="264">
        <v>0</v>
      </c>
      <c r="V41" s="247"/>
      <c r="W41" s="248"/>
      <c r="X41" s="264">
        <v>0</v>
      </c>
      <c r="Y41" s="247"/>
      <c r="Z41" s="248"/>
      <c r="AA41" s="264">
        <v>0</v>
      </c>
      <c r="AB41" s="247"/>
      <c r="AC41" s="248"/>
      <c r="AD41" s="266">
        <f t="shared" si="38"/>
        <v>0</v>
      </c>
      <c r="AE41" s="253" t="str">
        <f t="shared" si="39"/>
        <v/>
      </c>
      <c r="AF41" s="254"/>
      <c r="AG41" s="60"/>
    </row>
    <row r="42" spans="2:33" ht="15" customHeight="1" x14ac:dyDescent="0.2">
      <c r="B42" s="56"/>
      <c r="C42" s="64"/>
      <c r="D42" s="325"/>
      <c r="E42" s="327"/>
      <c r="F42" s="110" t="s">
        <v>120</v>
      </c>
      <c r="G42" s="62" t="s">
        <v>59</v>
      </c>
      <c r="H42" s="62" t="s">
        <v>70</v>
      </c>
      <c r="I42" s="62" t="s">
        <v>66</v>
      </c>
      <c r="J42" s="62" t="s">
        <v>58</v>
      </c>
      <c r="K42" s="62" t="s">
        <v>58</v>
      </c>
      <c r="L42" s="62" t="s">
        <v>57</v>
      </c>
      <c r="M42" s="62" t="s">
        <v>57</v>
      </c>
      <c r="N42" s="62" t="s">
        <v>57</v>
      </c>
      <c r="O42" s="266" t="str">
        <f>IF(OR(SUMPRODUCT(--(O36:O41=""),--(P36:P41=""))&gt;0,COUNTIF(P36:P41,"M")&gt;0, COUNTIF(P36:P41,"X")=6),"",SUM(O36:O41))</f>
        <v/>
      </c>
      <c r="P42" s="253" t="str">
        <f>IF(AND(COUNTIF(P36:P41,"X")=6,SUM(O36:O41)=0,ISNUMBER(O42)),"",IF(COUNTIF(P36:P41,"M")&gt;0,"M", IF(AND(COUNTIF(P36:P41,P36)=6,OR(P36="X",P36="W",P36="Z")),UPPER(P36),"")))</f>
        <v/>
      </c>
      <c r="Q42" s="254"/>
      <c r="R42" s="266" t="str">
        <f t="shared" ref="R42" si="40">IF(OR(SUMPRODUCT(--(R36:R41=""),--(S36:S41=""))&gt;0,COUNTIF(S36:S41,"M")&gt;0, COUNTIF(S36:S41,"X")=6),"",SUM(R36:R41))</f>
        <v/>
      </c>
      <c r="S42" s="253" t="str">
        <f t="shared" ref="S42" si="41">IF(AND(COUNTIF(S36:S41,"X")=6,SUM(R36:R41)=0,ISNUMBER(R42)),"",IF(COUNTIF(S36:S41,"M")&gt;0,"M", IF(AND(COUNTIF(S36:S41,S36)=6,OR(S36="X",S36="W",S36="Z")),UPPER(S36),"")))</f>
        <v/>
      </c>
      <c r="T42" s="254"/>
      <c r="U42" s="266" t="str">
        <f t="shared" ref="U42" si="42">IF(OR(SUMPRODUCT(--(U36:U41=""),--(V36:V41=""))&gt;0,COUNTIF(V36:V41,"M")&gt;0, COUNTIF(V36:V41,"X")=6),"",SUM(U36:U41))</f>
        <v/>
      </c>
      <c r="V42" s="253" t="str">
        <f t="shared" ref="V42" si="43">IF(AND(COUNTIF(V36:V41,"X")=6,SUM(U36:U41)=0,ISNUMBER(U42)),"",IF(COUNTIF(V36:V41,"M")&gt;0,"M", IF(AND(COUNTIF(V36:V41,V36)=6,OR(V36="X",V36="W",V36="Z")),UPPER(V36),"")))</f>
        <v/>
      </c>
      <c r="W42" s="254"/>
      <c r="X42" s="266" t="str">
        <f t="shared" ref="X42" si="44">IF(OR(SUMPRODUCT(--(X36:X41=""),--(Y36:Y41=""))&gt;0,COUNTIF(Y36:Y41,"M")&gt;0, COUNTIF(Y36:Y41,"X")=6),"",SUM(X36:X41))</f>
        <v/>
      </c>
      <c r="Y42" s="253" t="str">
        <f t="shared" ref="Y42" si="45">IF(AND(COUNTIF(Y36:Y41,"X")=6,SUM(X36:X41)=0,ISNUMBER(X42)),"",IF(COUNTIF(Y36:Y41,"M")&gt;0,"M", IF(AND(COUNTIF(Y36:Y41,Y36)=6,OR(Y36="X",Y36="W",Y36="Z")),UPPER(Y36),"")))</f>
        <v/>
      </c>
      <c r="Z42" s="254"/>
      <c r="AA42" s="266">
        <f t="shared" ref="AA42" si="46">IF(OR(SUMPRODUCT(--(AA36:AA41=""),--(AB36:AB41=""))&gt;0,COUNTIF(AB36:AB41,"M")&gt;0, COUNTIF(AB36:AB41,"X")=6),"",SUM(AA36:AA41))</f>
        <v>0</v>
      </c>
      <c r="AB42" s="253" t="str">
        <f t="shared" ref="AB42" si="47">IF(AND(COUNTIF(AB36:AB41,"X")=6,SUM(AA36:AA41)=0,ISNUMBER(AA42)),"",IF(COUNTIF(AB36:AB41,"M")&gt;0,"M", IF(AND(COUNTIF(AB36:AB41,AB36)=6,OR(AB36="X",AB36="W",AB36="Z")),UPPER(AB36),"")))</f>
        <v/>
      </c>
      <c r="AC42" s="254"/>
      <c r="AD42" s="266" t="str">
        <f t="shared" ref="AD42" si="48">IF(OR(SUMPRODUCT(--(AD36:AD41=""),--(AE36:AE41=""))&gt;0,COUNTIF(AE36:AE41,"M")&gt;0, COUNTIF(AE36:AE41,"X")=6),"",SUM(AD36:AD41))</f>
        <v/>
      </c>
      <c r="AE42" s="253" t="str">
        <f t="shared" ref="AE42" si="49">IF(AND(COUNTIF(AE36:AE41,"X")=6,SUM(AD36:AD41)=0,ISNUMBER(AD42)),"",IF(COUNTIF(AE36:AE41,"M")&gt;0,"M", IF(AND(COUNTIF(AE36:AE41,AE36)=6,OR(AE36="X",AE36="W",AE36="Z")),UPPER(AE36),"")))</f>
        <v/>
      </c>
      <c r="AF42" s="254"/>
      <c r="AG42" s="60"/>
    </row>
    <row r="43" spans="2:33" ht="15" customHeight="1" x14ac:dyDescent="0.2">
      <c r="B43" s="56"/>
      <c r="C43" s="64"/>
      <c r="D43" s="325"/>
      <c r="E43" s="327" t="s">
        <v>69</v>
      </c>
      <c r="F43" s="65" t="s">
        <v>110</v>
      </c>
      <c r="G43" s="62" t="s">
        <v>59</v>
      </c>
      <c r="H43" s="62" t="s">
        <v>68</v>
      </c>
      <c r="I43" s="62" t="s">
        <v>66</v>
      </c>
      <c r="J43" s="62" t="s">
        <v>111</v>
      </c>
      <c r="K43" s="62" t="s">
        <v>58</v>
      </c>
      <c r="L43" s="62" t="s">
        <v>57</v>
      </c>
      <c r="M43" s="62" t="s">
        <v>57</v>
      </c>
      <c r="N43" s="62" t="s">
        <v>57</v>
      </c>
      <c r="O43" s="264"/>
      <c r="P43" s="247"/>
      <c r="Q43" s="248"/>
      <c r="R43" s="264"/>
      <c r="S43" s="247"/>
      <c r="T43" s="248"/>
      <c r="U43" s="264"/>
      <c r="V43" s="247"/>
      <c r="W43" s="248"/>
      <c r="X43" s="264"/>
      <c r="Y43" s="247"/>
      <c r="Z43" s="248"/>
      <c r="AA43" s="264">
        <v>0</v>
      </c>
      <c r="AB43" s="247"/>
      <c r="AC43" s="248"/>
      <c r="AD43" s="266" t="str">
        <f t="shared" ref="AD43:AD48" si="50">IF(OR(EXACT(O43,P43),EXACT(R43,S43),EXACT(U43,V43),EXACT(X43,Y43),EXACT(AA43,AB43),AND(P43="X",S43="X",V43="X",Y43="X",AB43="X"),OR(P43="M", S43="M",V43="M", Y43="M", AB43="M")),"",SUM(O43,R43,U43,X43,AA43))</f>
        <v/>
      </c>
      <c r="AE43" s="253" t="str">
        <f t="shared" ref="AE43:AE48" si="51" xml:space="preserve"> IF(AND(AND(P43="X",S43="X",V43="X",Y43="X",AB43="X"),SUM(O43,R43,U43,X43,AA43)=0,ISNUMBER(AD43)),"",IF(OR(P43="M",S43="M",V43="M",Y43="M",AB43="M"),"M",IF(AND(P43=S43,P43=V43,P43=Y43,P43=AB43,OR(P43="X",P43="W",P43="Z")),UPPER(P43),"")))</f>
        <v/>
      </c>
      <c r="AF43" s="254"/>
      <c r="AG43" s="60"/>
    </row>
    <row r="44" spans="2:33" ht="15" customHeight="1" x14ac:dyDescent="0.2">
      <c r="B44" s="56"/>
      <c r="C44" s="64"/>
      <c r="D44" s="325"/>
      <c r="E44" s="327"/>
      <c r="F44" s="65" t="s">
        <v>112</v>
      </c>
      <c r="G44" s="62" t="s">
        <v>59</v>
      </c>
      <c r="H44" s="62" t="s">
        <v>68</v>
      </c>
      <c r="I44" s="62" t="s">
        <v>66</v>
      </c>
      <c r="J44" s="62" t="s">
        <v>113</v>
      </c>
      <c r="K44" s="62" t="s">
        <v>58</v>
      </c>
      <c r="L44" s="62" t="s">
        <v>57</v>
      </c>
      <c r="M44" s="62" t="s">
        <v>57</v>
      </c>
      <c r="N44" s="62" t="s">
        <v>57</v>
      </c>
      <c r="O44" s="264"/>
      <c r="P44" s="247"/>
      <c r="Q44" s="248"/>
      <c r="R44" s="264"/>
      <c r="S44" s="247"/>
      <c r="T44" s="248"/>
      <c r="U44" s="264"/>
      <c r="V44" s="247"/>
      <c r="W44" s="248"/>
      <c r="X44" s="264"/>
      <c r="Y44" s="247"/>
      <c r="Z44" s="248"/>
      <c r="AA44" s="264">
        <v>0</v>
      </c>
      <c r="AB44" s="247"/>
      <c r="AC44" s="248"/>
      <c r="AD44" s="266" t="str">
        <f t="shared" si="50"/>
        <v/>
      </c>
      <c r="AE44" s="253" t="str">
        <f t="shared" si="51"/>
        <v/>
      </c>
      <c r="AF44" s="254"/>
      <c r="AG44" s="60"/>
    </row>
    <row r="45" spans="2:33" ht="15" customHeight="1" x14ac:dyDescent="0.2">
      <c r="C45" s="64"/>
      <c r="D45" s="325"/>
      <c r="E45" s="327"/>
      <c r="F45" s="65" t="s">
        <v>114</v>
      </c>
      <c r="G45" s="62" t="s">
        <v>59</v>
      </c>
      <c r="H45" s="62" t="s">
        <v>68</v>
      </c>
      <c r="I45" s="62" t="s">
        <v>66</v>
      </c>
      <c r="J45" s="62" t="s">
        <v>115</v>
      </c>
      <c r="K45" s="62" t="s">
        <v>58</v>
      </c>
      <c r="L45" s="62" t="s">
        <v>57</v>
      </c>
      <c r="M45" s="62" t="s">
        <v>57</v>
      </c>
      <c r="N45" s="62" t="s">
        <v>57</v>
      </c>
      <c r="O45" s="264"/>
      <c r="P45" s="247"/>
      <c r="Q45" s="248"/>
      <c r="R45" s="264"/>
      <c r="S45" s="247"/>
      <c r="T45" s="248"/>
      <c r="U45" s="264"/>
      <c r="V45" s="247"/>
      <c r="W45" s="248"/>
      <c r="X45" s="264"/>
      <c r="Y45" s="247"/>
      <c r="Z45" s="248"/>
      <c r="AA45" s="264">
        <v>0</v>
      </c>
      <c r="AB45" s="247"/>
      <c r="AC45" s="248"/>
      <c r="AD45" s="266" t="str">
        <f t="shared" si="50"/>
        <v/>
      </c>
      <c r="AE45" s="253" t="str">
        <f t="shared" si="51"/>
        <v/>
      </c>
      <c r="AF45" s="254"/>
      <c r="AG45" s="60"/>
    </row>
    <row r="46" spans="2:33" ht="15" customHeight="1" x14ac:dyDescent="0.2">
      <c r="C46" s="64"/>
      <c r="D46" s="325"/>
      <c r="E46" s="327"/>
      <c r="F46" s="66" t="s">
        <v>116</v>
      </c>
      <c r="G46" s="62" t="s">
        <v>59</v>
      </c>
      <c r="H46" s="62" t="s">
        <v>68</v>
      </c>
      <c r="I46" s="62" t="s">
        <v>66</v>
      </c>
      <c r="J46" s="62" t="s">
        <v>117</v>
      </c>
      <c r="K46" s="62" t="s">
        <v>58</v>
      </c>
      <c r="L46" s="62" t="s">
        <v>57</v>
      </c>
      <c r="M46" s="62" t="s">
        <v>57</v>
      </c>
      <c r="N46" s="62" t="s">
        <v>57</v>
      </c>
      <c r="O46" s="264"/>
      <c r="P46" s="247"/>
      <c r="Q46" s="248"/>
      <c r="R46" s="264"/>
      <c r="S46" s="247"/>
      <c r="T46" s="248"/>
      <c r="U46" s="264"/>
      <c r="V46" s="247"/>
      <c r="W46" s="248"/>
      <c r="X46" s="264"/>
      <c r="Y46" s="247"/>
      <c r="Z46" s="248"/>
      <c r="AA46" s="264">
        <v>0</v>
      </c>
      <c r="AB46" s="247"/>
      <c r="AC46" s="248"/>
      <c r="AD46" s="266" t="str">
        <f t="shared" si="50"/>
        <v/>
      </c>
      <c r="AE46" s="253" t="str">
        <f t="shared" si="51"/>
        <v/>
      </c>
      <c r="AF46" s="254"/>
      <c r="AG46" s="60"/>
    </row>
    <row r="47" spans="2:33" ht="15" customHeight="1" x14ac:dyDescent="0.2">
      <c r="C47" s="64"/>
      <c r="D47" s="325"/>
      <c r="E47" s="327"/>
      <c r="F47" s="65" t="s">
        <v>118</v>
      </c>
      <c r="G47" s="62" t="s">
        <v>59</v>
      </c>
      <c r="H47" s="62" t="s">
        <v>68</v>
      </c>
      <c r="I47" s="62" t="s">
        <v>66</v>
      </c>
      <c r="J47" s="62" t="s">
        <v>119</v>
      </c>
      <c r="K47" s="62" t="s">
        <v>58</v>
      </c>
      <c r="L47" s="62" t="s">
        <v>57</v>
      </c>
      <c r="M47" s="62" t="s">
        <v>57</v>
      </c>
      <c r="N47" s="62" t="s">
        <v>57</v>
      </c>
      <c r="O47" s="264"/>
      <c r="P47" s="247"/>
      <c r="Q47" s="248"/>
      <c r="R47" s="264"/>
      <c r="S47" s="247"/>
      <c r="T47" s="248"/>
      <c r="U47" s="264"/>
      <c r="V47" s="247"/>
      <c r="W47" s="248"/>
      <c r="X47" s="264"/>
      <c r="Y47" s="247"/>
      <c r="Z47" s="248"/>
      <c r="AA47" s="264">
        <v>0</v>
      </c>
      <c r="AB47" s="247"/>
      <c r="AC47" s="248"/>
      <c r="AD47" s="266" t="str">
        <f t="shared" si="50"/>
        <v/>
      </c>
      <c r="AE47" s="253" t="str">
        <f t="shared" si="51"/>
        <v/>
      </c>
      <c r="AF47" s="254"/>
      <c r="AG47" s="60"/>
    </row>
    <row r="48" spans="2:33" ht="15" customHeight="1" x14ac:dyDescent="0.2">
      <c r="C48" s="64"/>
      <c r="D48" s="325"/>
      <c r="E48" s="327"/>
      <c r="F48" s="65" t="s">
        <v>1</v>
      </c>
      <c r="G48" s="62" t="s">
        <v>59</v>
      </c>
      <c r="H48" s="62" t="s">
        <v>68</v>
      </c>
      <c r="I48" s="62" t="s">
        <v>66</v>
      </c>
      <c r="J48" s="62" t="s">
        <v>61</v>
      </c>
      <c r="K48" s="62" t="s">
        <v>58</v>
      </c>
      <c r="L48" s="62" t="s">
        <v>57</v>
      </c>
      <c r="M48" s="62" t="s">
        <v>57</v>
      </c>
      <c r="N48" s="62" t="s">
        <v>57</v>
      </c>
      <c r="O48" s="264">
        <v>0</v>
      </c>
      <c r="P48" s="247"/>
      <c r="Q48" s="248"/>
      <c r="R48" s="264">
        <v>0</v>
      </c>
      <c r="S48" s="247"/>
      <c r="T48" s="248"/>
      <c r="U48" s="264">
        <v>0</v>
      </c>
      <c r="V48" s="247"/>
      <c r="W48" s="248"/>
      <c r="X48" s="264">
        <v>0</v>
      </c>
      <c r="Y48" s="247"/>
      <c r="Z48" s="248"/>
      <c r="AA48" s="264">
        <v>0</v>
      </c>
      <c r="AB48" s="247"/>
      <c r="AC48" s="248"/>
      <c r="AD48" s="266">
        <f t="shared" si="50"/>
        <v>0</v>
      </c>
      <c r="AE48" s="253" t="str">
        <f t="shared" si="51"/>
        <v/>
      </c>
      <c r="AF48" s="254"/>
      <c r="AG48" s="60"/>
    </row>
    <row r="49" spans="3:33" ht="15" customHeight="1" x14ac:dyDescent="0.2">
      <c r="C49" s="64"/>
      <c r="D49" s="325"/>
      <c r="E49" s="327"/>
      <c r="F49" s="110" t="s">
        <v>120</v>
      </c>
      <c r="G49" s="62" t="s">
        <v>59</v>
      </c>
      <c r="H49" s="62" t="s">
        <v>68</v>
      </c>
      <c r="I49" s="62" t="s">
        <v>66</v>
      </c>
      <c r="J49" s="62" t="s">
        <v>58</v>
      </c>
      <c r="K49" s="62" t="s">
        <v>58</v>
      </c>
      <c r="L49" s="62" t="s">
        <v>57</v>
      </c>
      <c r="M49" s="62" t="s">
        <v>57</v>
      </c>
      <c r="N49" s="62" t="s">
        <v>57</v>
      </c>
      <c r="O49" s="266" t="str">
        <f t="shared" ref="O49" si="52">IF(OR(SUMPRODUCT(--(O43:O48=""),--(P43:P48=""))&gt;0,COUNTIF(P43:P48,"M")&gt;0, COUNTIF(P43:P48,"X")=6),"",SUM(O43:O48))</f>
        <v/>
      </c>
      <c r="P49" s="253" t="str">
        <f t="shared" ref="P49" si="53">IF(AND(COUNTIF(P43:P48,"X")=6,SUM(O43:O48)=0,ISNUMBER(O49)),"",IF(COUNTIF(P43:P48,"M")&gt;0,"M", IF(AND(COUNTIF(P43:P48,P43)=6,OR(P43="X",P43="W",P43="Z")),UPPER(P43),"")))</f>
        <v/>
      </c>
      <c r="Q49" s="254"/>
      <c r="R49" s="266" t="str">
        <f t="shared" ref="R49" si="54">IF(OR(SUMPRODUCT(--(R43:R48=""),--(S43:S48=""))&gt;0,COUNTIF(S43:S48,"M")&gt;0, COUNTIF(S43:S48,"X")=6),"",SUM(R43:R48))</f>
        <v/>
      </c>
      <c r="S49" s="253" t="str">
        <f t="shared" ref="S49" si="55">IF(AND(COUNTIF(S43:S48,"X")=6,SUM(R43:R48)=0,ISNUMBER(R49)),"",IF(COUNTIF(S43:S48,"M")&gt;0,"M", IF(AND(COUNTIF(S43:S48,S43)=6,OR(S43="X",S43="W",S43="Z")),UPPER(S43),"")))</f>
        <v/>
      </c>
      <c r="T49" s="254"/>
      <c r="U49" s="266" t="str">
        <f t="shared" ref="U49" si="56">IF(OR(SUMPRODUCT(--(U43:U48=""),--(V43:V48=""))&gt;0,COUNTIF(V43:V48,"M")&gt;0, COUNTIF(V43:V48,"X")=6),"",SUM(U43:U48))</f>
        <v/>
      </c>
      <c r="V49" s="253" t="str">
        <f t="shared" ref="V49" si="57">IF(AND(COUNTIF(V43:V48,"X")=6,SUM(U43:U48)=0,ISNUMBER(U49)),"",IF(COUNTIF(V43:V48,"M")&gt;0,"M", IF(AND(COUNTIF(V43:V48,V43)=6,OR(V43="X",V43="W",V43="Z")),UPPER(V43),"")))</f>
        <v/>
      </c>
      <c r="W49" s="254"/>
      <c r="X49" s="266" t="str">
        <f t="shared" ref="X49" si="58">IF(OR(SUMPRODUCT(--(X43:X48=""),--(Y43:Y48=""))&gt;0,COUNTIF(Y43:Y48,"M")&gt;0, COUNTIF(Y43:Y48,"X")=6),"",SUM(X43:X48))</f>
        <v/>
      </c>
      <c r="Y49" s="253" t="str">
        <f t="shared" ref="Y49" si="59">IF(AND(COUNTIF(Y43:Y48,"X")=6,SUM(X43:X48)=0,ISNUMBER(X49)),"",IF(COUNTIF(Y43:Y48,"M")&gt;0,"M", IF(AND(COUNTIF(Y43:Y48,Y43)=6,OR(Y43="X",Y43="W",Y43="Z")),UPPER(Y43),"")))</f>
        <v/>
      </c>
      <c r="Z49" s="254"/>
      <c r="AA49" s="266">
        <f t="shared" ref="AA49" si="60">IF(OR(SUMPRODUCT(--(AA43:AA48=""),--(AB43:AB48=""))&gt;0,COUNTIF(AB43:AB48,"M")&gt;0, COUNTIF(AB43:AB48,"X")=6),"",SUM(AA43:AA48))</f>
        <v>0</v>
      </c>
      <c r="AB49" s="253" t="str">
        <f t="shared" ref="AB49" si="61">IF(AND(COUNTIF(AB43:AB48,"X")=6,SUM(AA43:AA48)=0,ISNUMBER(AA49)),"",IF(COUNTIF(AB43:AB48,"M")&gt;0,"M", IF(AND(COUNTIF(AB43:AB48,AB43)=6,OR(AB43="X",AB43="W",AB43="Z")),UPPER(AB43),"")))</f>
        <v/>
      </c>
      <c r="AC49" s="254"/>
      <c r="AD49" s="266" t="str">
        <f t="shared" ref="AD49" si="62">IF(OR(SUMPRODUCT(--(AD43:AD48=""),--(AE43:AE48=""))&gt;0,COUNTIF(AE43:AE48,"M")&gt;0, COUNTIF(AE43:AE48,"X")=6),"",SUM(AD43:AD48))</f>
        <v/>
      </c>
      <c r="AE49" s="253" t="str">
        <f t="shared" ref="AE49" si="63">IF(AND(COUNTIF(AE43:AE48,"X")=6,SUM(AD43:AD48)=0,ISNUMBER(AD49)),"",IF(COUNTIF(AE43:AE48,"M")&gt;0,"M", IF(AND(COUNTIF(AE43:AE48,AE43)=6,OR(AE43="X",AE43="W",AE43="Z")),UPPER(AE43),"")))</f>
        <v/>
      </c>
      <c r="AF49" s="254"/>
      <c r="AG49" s="60"/>
    </row>
    <row r="50" spans="3:33" ht="15" customHeight="1" x14ac:dyDescent="0.2">
      <c r="C50" s="64"/>
      <c r="D50" s="325"/>
      <c r="E50" s="327" t="s">
        <v>67</v>
      </c>
      <c r="F50" s="65" t="s">
        <v>110</v>
      </c>
      <c r="G50" s="62" t="s">
        <v>59</v>
      </c>
      <c r="H50" s="62" t="s">
        <v>58</v>
      </c>
      <c r="I50" s="62" t="s">
        <v>66</v>
      </c>
      <c r="J50" s="62" t="s">
        <v>111</v>
      </c>
      <c r="K50" s="62" t="s">
        <v>58</v>
      </c>
      <c r="L50" s="62" t="s">
        <v>57</v>
      </c>
      <c r="M50" s="62" t="s">
        <v>57</v>
      </c>
      <c r="N50" s="62" t="s">
        <v>57</v>
      </c>
      <c r="O50" s="268" t="str">
        <f>IF(OR(AND(O36="",P36=""),AND(O43="",P43=""),AND(P36="X",P43="X"),OR(P36="M",P43="M")),"",SUM(O36,O43))</f>
        <v/>
      </c>
      <c r="P50" s="262" t="str">
        <f>IF(AND(AND(P36="X",P43="X"),SUM(O36,O43)=0,ISNUMBER(O50)),"",IF(OR(P36="M",P43="M"),"M",IF(AND(P36=P43,OR(P36="X",P36="W",P36="Z")), UPPER(P36),"")))</f>
        <v/>
      </c>
      <c r="Q50" s="263"/>
      <c r="R50" s="268" t="str">
        <f t="shared" ref="R50:R56" si="64">IF(OR(AND(R36="",S36=""),AND(R43="",S43=""),AND(S36="X",S43="X"),OR(S36="M",S43="M")),"",SUM(R36,R43))</f>
        <v/>
      </c>
      <c r="S50" s="262" t="str">
        <f t="shared" ref="S50:S56" si="65">IF(AND(AND(S36="X",S43="X"),SUM(R36,R43)=0,ISNUMBER(R50)),"",IF(OR(S36="M",S43="M"),"M",IF(AND(S36=S43,OR(S36="X",S36="W",S36="Z")), UPPER(S36),"")))</f>
        <v/>
      </c>
      <c r="T50" s="263"/>
      <c r="U50" s="268" t="str">
        <f t="shared" ref="U50:U56" si="66">IF(OR(AND(U36="",V36=""),AND(U43="",V43=""),AND(V36="X",V43="X"),OR(V36="M",V43="M")),"",SUM(U36,U43))</f>
        <v/>
      </c>
      <c r="V50" s="262" t="str">
        <f t="shared" ref="V50:V56" si="67">IF(AND(AND(V36="X",V43="X"),SUM(U36,U43)=0,ISNUMBER(U50)),"",IF(OR(V36="M",V43="M"),"M",IF(AND(V36=V43,OR(V36="X",V36="W",V36="Z")), UPPER(V36),"")))</f>
        <v/>
      </c>
      <c r="W50" s="263"/>
      <c r="X50" s="268" t="str">
        <f t="shared" ref="X50:X56" si="68">IF(OR(AND(X36="",Y36=""),AND(X43="",Y43=""),AND(Y36="X",Y43="X"),OR(Y36="M",Y43="M")),"",SUM(X36,X43))</f>
        <v/>
      </c>
      <c r="Y50" s="262" t="str">
        <f t="shared" ref="Y50:Y56" si="69">IF(AND(AND(Y36="X",Y43="X"),SUM(X36,X43)=0,ISNUMBER(X50)),"",IF(OR(Y36="M",Y43="M"),"M",IF(AND(Y36=Y43,OR(Y36="X",Y36="W",Y36="Z")), UPPER(Y36),"")))</f>
        <v/>
      </c>
      <c r="Z50" s="263"/>
      <c r="AA50" s="268">
        <f t="shared" ref="AA50:AA56" si="70">IF(OR(AND(AA36="",AB36=""),AND(AA43="",AB43=""),AND(AB36="X",AB43="X"),OR(AB36="M",AB43="M")),"",SUM(AA36,AA43))</f>
        <v>0</v>
      </c>
      <c r="AB50" s="262" t="str">
        <f t="shared" ref="AB50:AB56" si="71">IF(AND(AND(AB36="X",AB43="X"),SUM(AA36,AA43)=0,ISNUMBER(AA50)),"",IF(OR(AB36="M",AB43="M"),"M",IF(AND(AB36=AB43,OR(AB36="X",AB36="W",AB36="Z")), UPPER(AB36),"")))</f>
        <v/>
      </c>
      <c r="AC50" s="263"/>
      <c r="AD50" s="268" t="str">
        <f t="shared" ref="AD50:AD56" si="72">IF(OR(AND(AD36="",AE36=""),AND(AD43="",AE43=""),AND(AE36="X",AE43="X"),OR(AE36="M",AE43="M")),"",SUM(AD36,AD43))</f>
        <v/>
      </c>
      <c r="AE50" s="262" t="str">
        <f t="shared" ref="AE50:AE56" si="73">IF(AND(AND(AE36="X",AE43="X"),SUM(AD36,AD43)=0,ISNUMBER(AD50)),"",IF(OR(AE36="M",AE43="M"),"M",IF(AND(AE36=AE43,OR(AE36="X",AE36="W",AE36="Z")), UPPER(AE36),"")))</f>
        <v/>
      </c>
      <c r="AF50" s="263"/>
      <c r="AG50" s="60"/>
    </row>
    <row r="51" spans="3:33" ht="15" customHeight="1" x14ac:dyDescent="0.2">
      <c r="C51" s="64"/>
      <c r="D51" s="325"/>
      <c r="E51" s="327"/>
      <c r="F51" s="65" t="s">
        <v>112</v>
      </c>
      <c r="G51" s="62" t="s">
        <v>59</v>
      </c>
      <c r="H51" s="62" t="s">
        <v>58</v>
      </c>
      <c r="I51" s="62" t="s">
        <v>66</v>
      </c>
      <c r="J51" s="62" t="s">
        <v>113</v>
      </c>
      <c r="K51" s="62" t="s">
        <v>58</v>
      </c>
      <c r="L51" s="62" t="s">
        <v>57</v>
      </c>
      <c r="M51" s="62" t="s">
        <v>57</v>
      </c>
      <c r="N51" s="62" t="s">
        <v>57</v>
      </c>
      <c r="O51" s="268" t="str">
        <f t="shared" ref="O51:O56" si="74">IF(OR(AND(O37="",P37=""),AND(O44="",P44=""),AND(P37="X",P44="X"),OR(P37="M",P44="M")),"",SUM(O37,O44))</f>
        <v/>
      </c>
      <c r="P51" s="262" t="str">
        <f t="shared" ref="P51:P56" si="75">IF(AND(AND(P37="X",P44="X"),SUM(O37,O44)=0,ISNUMBER(O51)),"",IF(OR(P37="M",P44="M"),"M",IF(AND(P37=P44,OR(P37="X",P37="W",P37="Z")), UPPER(P37),"")))</f>
        <v/>
      </c>
      <c r="Q51" s="263"/>
      <c r="R51" s="268" t="str">
        <f t="shared" si="64"/>
        <v/>
      </c>
      <c r="S51" s="262" t="str">
        <f t="shared" si="65"/>
        <v/>
      </c>
      <c r="T51" s="263"/>
      <c r="U51" s="268" t="str">
        <f t="shared" si="66"/>
        <v/>
      </c>
      <c r="V51" s="262" t="str">
        <f t="shared" si="67"/>
        <v/>
      </c>
      <c r="W51" s="263"/>
      <c r="X51" s="268" t="str">
        <f t="shared" si="68"/>
        <v/>
      </c>
      <c r="Y51" s="262" t="str">
        <f t="shared" si="69"/>
        <v/>
      </c>
      <c r="Z51" s="263"/>
      <c r="AA51" s="268">
        <f t="shared" si="70"/>
        <v>0</v>
      </c>
      <c r="AB51" s="262" t="str">
        <f t="shared" si="71"/>
        <v/>
      </c>
      <c r="AC51" s="263"/>
      <c r="AD51" s="268" t="str">
        <f t="shared" si="72"/>
        <v/>
      </c>
      <c r="AE51" s="262" t="str">
        <f t="shared" si="73"/>
        <v/>
      </c>
      <c r="AF51" s="263"/>
      <c r="AG51" s="60"/>
    </row>
    <row r="52" spans="3:33" ht="15" customHeight="1" x14ac:dyDescent="0.2">
      <c r="C52" s="64"/>
      <c r="D52" s="325"/>
      <c r="E52" s="327"/>
      <c r="F52" s="65" t="s">
        <v>114</v>
      </c>
      <c r="G52" s="62" t="s">
        <v>59</v>
      </c>
      <c r="H52" s="62" t="s">
        <v>58</v>
      </c>
      <c r="I52" s="62" t="s">
        <v>66</v>
      </c>
      <c r="J52" s="62" t="s">
        <v>115</v>
      </c>
      <c r="K52" s="62" t="s">
        <v>58</v>
      </c>
      <c r="L52" s="62" t="s">
        <v>57</v>
      </c>
      <c r="M52" s="62" t="s">
        <v>57</v>
      </c>
      <c r="N52" s="62" t="s">
        <v>57</v>
      </c>
      <c r="O52" s="268" t="str">
        <f t="shared" si="74"/>
        <v/>
      </c>
      <c r="P52" s="262" t="str">
        <f t="shared" si="75"/>
        <v/>
      </c>
      <c r="Q52" s="263"/>
      <c r="R52" s="268" t="str">
        <f t="shared" si="64"/>
        <v/>
      </c>
      <c r="S52" s="262" t="str">
        <f t="shared" si="65"/>
        <v/>
      </c>
      <c r="T52" s="263"/>
      <c r="U52" s="268" t="str">
        <f t="shared" si="66"/>
        <v/>
      </c>
      <c r="V52" s="262" t="str">
        <f t="shared" si="67"/>
        <v/>
      </c>
      <c r="W52" s="263"/>
      <c r="X52" s="268" t="str">
        <f t="shared" si="68"/>
        <v/>
      </c>
      <c r="Y52" s="262" t="str">
        <f t="shared" si="69"/>
        <v/>
      </c>
      <c r="Z52" s="263"/>
      <c r="AA52" s="268">
        <f t="shared" si="70"/>
        <v>0</v>
      </c>
      <c r="AB52" s="262" t="str">
        <f t="shared" si="71"/>
        <v/>
      </c>
      <c r="AC52" s="263"/>
      <c r="AD52" s="268" t="str">
        <f t="shared" si="72"/>
        <v/>
      </c>
      <c r="AE52" s="262" t="str">
        <f t="shared" si="73"/>
        <v/>
      </c>
      <c r="AF52" s="263"/>
      <c r="AG52" s="60"/>
    </row>
    <row r="53" spans="3:33" ht="15" customHeight="1" x14ac:dyDescent="0.2">
      <c r="C53" s="64"/>
      <c r="D53" s="325"/>
      <c r="E53" s="327"/>
      <c r="F53" s="66" t="s">
        <v>116</v>
      </c>
      <c r="G53" s="62" t="s">
        <v>59</v>
      </c>
      <c r="H53" s="62" t="s">
        <v>58</v>
      </c>
      <c r="I53" s="62" t="s">
        <v>66</v>
      </c>
      <c r="J53" s="62" t="s">
        <v>117</v>
      </c>
      <c r="K53" s="62" t="s">
        <v>58</v>
      </c>
      <c r="L53" s="62" t="s">
        <v>57</v>
      </c>
      <c r="M53" s="62" t="s">
        <v>57</v>
      </c>
      <c r="N53" s="62" t="s">
        <v>57</v>
      </c>
      <c r="O53" s="268" t="str">
        <f t="shared" si="74"/>
        <v/>
      </c>
      <c r="P53" s="262" t="str">
        <f t="shared" si="75"/>
        <v/>
      </c>
      <c r="Q53" s="263"/>
      <c r="R53" s="268" t="str">
        <f t="shared" si="64"/>
        <v/>
      </c>
      <c r="S53" s="262" t="str">
        <f t="shared" si="65"/>
        <v/>
      </c>
      <c r="T53" s="263"/>
      <c r="U53" s="268" t="str">
        <f t="shared" si="66"/>
        <v/>
      </c>
      <c r="V53" s="262" t="str">
        <f t="shared" si="67"/>
        <v/>
      </c>
      <c r="W53" s="263"/>
      <c r="X53" s="268" t="str">
        <f t="shared" si="68"/>
        <v/>
      </c>
      <c r="Y53" s="262" t="str">
        <f t="shared" si="69"/>
        <v/>
      </c>
      <c r="Z53" s="263"/>
      <c r="AA53" s="268">
        <f t="shared" si="70"/>
        <v>0</v>
      </c>
      <c r="AB53" s="262" t="str">
        <f t="shared" si="71"/>
        <v/>
      </c>
      <c r="AC53" s="263"/>
      <c r="AD53" s="268" t="str">
        <f t="shared" si="72"/>
        <v/>
      </c>
      <c r="AE53" s="262" t="str">
        <f t="shared" si="73"/>
        <v/>
      </c>
      <c r="AF53" s="263"/>
      <c r="AG53" s="60"/>
    </row>
    <row r="54" spans="3:33" ht="15" customHeight="1" x14ac:dyDescent="0.2">
      <c r="C54" s="64"/>
      <c r="D54" s="325"/>
      <c r="E54" s="327"/>
      <c r="F54" s="65" t="s">
        <v>118</v>
      </c>
      <c r="G54" s="62" t="s">
        <v>59</v>
      </c>
      <c r="H54" s="62" t="s">
        <v>58</v>
      </c>
      <c r="I54" s="62" t="s">
        <v>66</v>
      </c>
      <c r="J54" s="62" t="s">
        <v>119</v>
      </c>
      <c r="K54" s="62" t="s">
        <v>58</v>
      </c>
      <c r="L54" s="62" t="s">
        <v>57</v>
      </c>
      <c r="M54" s="62" t="s">
        <v>57</v>
      </c>
      <c r="N54" s="62" t="s">
        <v>57</v>
      </c>
      <c r="O54" s="268" t="str">
        <f t="shared" si="74"/>
        <v/>
      </c>
      <c r="P54" s="262" t="str">
        <f t="shared" si="75"/>
        <v/>
      </c>
      <c r="Q54" s="263"/>
      <c r="R54" s="268" t="str">
        <f t="shared" si="64"/>
        <v/>
      </c>
      <c r="S54" s="262" t="str">
        <f t="shared" si="65"/>
        <v/>
      </c>
      <c r="T54" s="263"/>
      <c r="U54" s="268" t="str">
        <f t="shared" si="66"/>
        <v/>
      </c>
      <c r="V54" s="262" t="str">
        <f t="shared" si="67"/>
        <v/>
      </c>
      <c r="W54" s="263"/>
      <c r="X54" s="268" t="str">
        <f t="shared" si="68"/>
        <v/>
      </c>
      <c r="Y54" s="262" t="str">
        <f t="shared" si="69"/>
        <v/>
      </c>
      <c r="Z54" s="263"/>
      <c r="AA54" s="268">
        <f t="shared" si="70"/>
        <v>0</v>
      </c>
      <c r="AB54" s="262" t="str">
        <f t="shared" si="71"/>
        <v/>
      </c>
      <c r="AC54" s="263"/>
      <c r="AD54" s="268" t="str">
        <f t="shared" si="72"/>
        <v/>
      </c>
      <c r="AE54" s="262" t="str">
        <f t="shared" si="73"/>
        <v/>
      </c>
      <c r="AF54" s="263"/>
      <c r="AG54" s="60"/>
    </row>
    <row r="55" spans="3:33" ht="15" customHeight="1" x14ac:dyDescent="0.2">
      <c r="C55" s="64"/>
      <c r="D55" s="325"/>
      <c r="E55" s="327"/>
      <c r="F55" s="65" t="s">
        <v>1</v>
      </c>
      <c r="G55" s="62" t="s">
        <v>59</v>
      </c>
      <c r="H55" s="62" t="s">
        <v>58</v>
      </c>
      <c r="I55" s="62" t="s">
        <v>66</v>
      </c>
      <c r="J55" s="62" t="s">
        <v>61</v>
      </c>
      <c r="K55" s="62" t="s">
        <v>58</v>
      </c>
      <c r="L55" s="62" t="s">
        <v>57</v>
      </c>
      <c r="M55" s="62" t="s">
        <v>57</v>
      </c>
      <c r="N55" s="62" t="s">
        <v>57</v>
      </c>
      <c r="O55" s="268">
        <f t="shared" si="74"/>
        <v>0</v>
      </c>
      <c r="P55" s="262" t="str">
        <f t="shared" si="75"/>
        <v/>
      </c>
      <c r="Q55" s="263"/>
      <c r="R55" s="268">
        <f t="shared" si="64"/>
        <v>0</v>
      </c>
      <c r="S55" s="262" t="str">
        <f t="shared" si="65"/>
        <v/>
      </c>
      <c r="T55" s="263"/>
      <c r="U55" s="268">
        <f t="shared" si="66"/>
        <v>0</v>
      </c>
      <c r="V55" s="262" t="str">
        <f t="shared" si="67"/>
        <v/>
      </c>
      <c r="W55" s="263"/>
      <c r="X55" s="268">
        <f t="shared" si="68"/>
        <v>0</v>
      </c>
      <c r="Y55" s="262" t="str">
        <f t="shared" si="69"/>
        <v/>
      </c>
      <c r="Z55" s="263"/>
      <c r="AA55" s="268">
        <f t="shared" si="70"/>
        <v>0</v>
      </c>
      <c r="AB55" s="262" t="str">
        <f t="shared" si="71"/>
        <v/>
      </c>
      <c r="AC55" s="263"/>
      <c r="AD55" s="268">
        <f t="shared" si="72"/>
        <v>0</v>
      </c>
      <c r="AE55" s="262" t="str">
        <f t="shared" si="73"/>
        <v/>
      </c>
      <c r="AF55" s="263"/>
      <c r="AG55" s="60"/>
    </row>
    <row r="56" spans="3:33" ht="15" customHeight="1" x14ac:dyDescent="0.2">
      <c r="C56" s="64"/>
      <c r="D56" s="326"/>
      <c r="E56" s="327"/>
      <c r="F56" s="110" t="s">
        <v>121</v>
      </c>
      <c r="G56" s="62" t="s">
        <v>59</v>
      </c>
      <c r="H56" s="62" t="s">
        <v>58</v>
      </c>
      <c r="I56" s="62" t="s">
        <v>66</v>
      </c>
      <c r="J56" s="62" t="s">
        <v>58</v>
      </c>
      <c r="K56" s="62" t="s">
        <v>58</v>
      </c>
      <c r="L56" s="62" t="s">
        <v>57</v>
      </c>
      <c r="M56" s="62" t="s">
        <v>57</v>
      </c>
      <c r="N56" s="62" t="s">
        <v>57</v>
      </c>
      <c r="O56" s="268" t="str">
        <f t="shared" si="74"/>
        <v/>
      </c>
      <c r="P56" s="262" t="str">
        <f t="shared" si="75"/>
        <v/>
      </c>
      <c r="Q56" s="263"/>
      <c r="R56" s="268" t="str">
        <f t="shared" si="64"/>
        <v/>
      </c>
      <c r="S56" s="262" t="str">
        <f t="shared" si="65"/>
        <v/>
      </c>
      <c r="T56" s="263"/>
      <c r="U56" s="268" t="str">
        <f t="shared" si="66"/>
        <v/>
      </c>
      <c r="V56" s="262" t="str">
        <f t="shared" si="67"/>
        <v/>
      </c>
      <c r="W56" s="263"/>
      <c r="X56" s="268" t="str">
        <f t="shared" si="68"/>
        <v/>
      </c>
      <c r="Y56" s="262" t="str">
        <f t="shared" si="69"/>
        <v/>
      </c>
      <c r="Z56" s="263"/>
      <c r="AA56" s="268">
        <f t="shared" si="70"/>
        <v>0</v>
      </c>
      <c r="AB56" s="262" t="str">
        <f t="shared" si="71"/>
        <v/>
      </c>
      <c r="AC56" s="263"/>
      <c r="AD56" s="268" t="str">
        <f t="shared" si="72"/>
        <v/>
      </c>
      <c r="AE56" s="262" t="str">
        <f t="shared" si="73"/>
        <v/>
      </c>
      <c r="AF56" s="263"/>
      <c r="AG56" s="60"/>
    </row>
    <row r="57" spans="3:33" x14ac:dyDescent="0.2">
      <c r="C57" s="60"/>
      <c r="D57" s="60"/>
      <c r="E57" s="60"/>
      <c r="F57" s="97"/>
      <c r="G57" s="61"/>
      <c r="H57" s="61"/>
      <c r="I57" s="61"/>
      <c r="J57" s="61"/>
      <c r="K57" s="61"/>
      <c r="L57" s="61"/>
      <c r="M57" s="61"/>
      <c r="N57" s="61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</row>
    <row r="58" spans="3:33" x14ac:dyDescent="0.2">
      <c r="C58" s="60"/>
      <c r="D58" s="60"/>
      <c r="E58" s="60"/>
      <c r="F58" s="97"/>
      <c r="G58" s="61"/>
      <c r="H58" s="61"/>
      <c r="I58" s="61"/>
      <c r="J58" s="61"/>
      <c r="K58" s="61"/>
      <c r="L58" s="61"/>
      <c r="M58" s="61"/>
      <c r="N58" s="61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3:33" x14ac:dyDescent="0.2">
      <c r="C59" s="60"/>
      <c r="D59" s="60"/>
      <c r="E59" s="60"/>
      <c r="F59" s="97"/>
      <c r="G59" s="61"/>
      <c r="H59" s="61"/>
      <c r="I59" s="61"/>
      <c r="J59" s="61"/>
      <c r="K59" s="61"/>
      <c r="L59" s="61"/>
      <c r="M59" s="61"/>
      <c r="N59" s="61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</sheetData>
  <sheetProtection algorithmName="SHA-512" hashValue="vgVKRhducW9zyxd8R58/kN3WCdXDJFSNgqb7mieM3lgQN6J9F/rgvH32I6uQx69bhcEbuYF9DMq8E/dWwpq+SA==" saltValue="VBjI3YtlvsyAm+vwzuL33Q==" spinCount="100000" sheet="1" objects="1" scenarios="1" selectLockedCells="1"/>
  <mergeCells count="15">
    <mergeCell ref="D14:D34"/>
    <mergeCell ref="E14:E20"/>
    <mergeCell ref="E21:E27"/>
    <mergeCell ref="E28:E34"/>
    <mergeCell ref="D36:D56"/>
    <mergeCell ref="E36:E42"/>
    <mergeCell ref="E43:E49"/>
    <mergeCell ref="E50:E56"/>
    <mergeCell ref="O6:AF6"/>
    <mergeCell ref="O7:Q7"/>
    <mergeCell ref="R7:T7"/>
    <mergeCell ref="U7:W7"/>
    <mergeCell ref="X7:Z7"/>
    <mergeCell ref="AA7:AC7"/>
    <mergeCell ref="AD7:AF7"/>
  </mergeCells>
  <conditionalFormatting sqref="O14:O26 R14:R26 U14:U26 X14:X26 O28:O34 R28:R34 U28:U34 X28:X34 AA28:AA34 AD14:AD19 AD28:AD34 AA14:AA26">
    <cfRule type="expression" dxfId="174" priority="74">
      <formula xml:space="preserve"> OR(AND(O14=0,O14&lt;&gt;"",P14&lt;&gt;"Z",P14&lt;&gt;""),AND(O14&gt;0,O14&lt;&gt;"",P14&lt;&gt;"W",P14&lt;&gt;""),AND(O14="", P14="W"))</formula>
    </cfRule>
  </conditionalFormatting>
  <conditionalFormatting sqref="P14:P26 S14:S26 V14:V26 Y14:Y26 AB14:AB26 P28:P34 S28:S34 V28:V34 Y28:Y34 AB28:AB34 AE14:AE19 AE28:AE34">
    <cfRule type="expression" dxfId="173" priority="73">
      <formula xml:space="preserve"> OR(AND(O14=0,O14&lt;&gt;"",P14&lt;&gt;"Z",P14&lt;&gt;""),AND(O14&gt;0,O14&lt;&gt;"",P14&lt;&gt;"W",P14&lt;&gt;""),AND(O14="", P14="W"))</formula>
    </cfRule>
  </conditionalFormatting>
  <conditionalFormatting sqref="Q14:Q26 T14:T26 W14:W26 Z14:Z26 AC14:AC26 Q28:Q34 T28:T34 W28:W34 Z28:Z34 AC28:AC34 AF14:AF19 AF28:AF34">
    <cfRule type="expression" dxfId="172" priority="72">
      <formula xml:space="preserve"> AND(OR(P14="X",P14="W"),Q14="")</formula>
    </cfRule>
  </conditionalFormatting>
  <conditionalFormatting sqref="O20 R20 U20 X20 AA20">
    <cfRule type="expression" dxfId="171" priority="75">
      <formula>OR(COUNTIF(P14:P19,"M")=6, COUNTIF(P14:P19,"X")=6)</formula>
    </cfRule>
    <cfRule type="expression" dxfId="170" priority="76">
      <formula>IF(OR(SUMPRODUCT(--(O14:O19=""),--(P14:P19=""))&gt;0,COUNTIF(P14:P19,"M")&gt;0, COUNTIF(P14:P19,"X")=6),"",SUM(O14:O19)) &lt;&gt; O20</formula>
    </cfRule>
  </conditionalFormatting>
  <conditionalFormatting sqref="P20 S20 V20 Y20 AB20">
    <cfRule type="expression" dxfId="169" priority="77">
      <formula>OR(COUNTIF(P14:P19,"M")=6, COUNTIF(P14:P19,"X")=6)</formula>
    </cfRule>
    <cfRule type="expression" dxfId="168" priority="78">
      <formula>IF(AND(COUNTIF(P14:P19,"M")=6,SUM(O14:O19)=0,ISNUMBER(O20)),"",IF(COUNTIF(P14:P19,"M")&gt;0,"M", IF(AND(COUNTIF(P14:P19,P14)=6,OR(P14="X",P14="W",P14="Z")),UPPER(P14),""))) &lt;&gt; P20</formula>
    </cfRule>
  </conditionalFormatting>
  <conditionalFormatting sqref="O28:O34 R28:R34 U28:U34 X28:X34 AA28:AA34 AD28:AD34">
    <cfRule type="expression" dxfId="167" priority="79">
      <formula>OR(AND(P14="X",P21="X"),AND(P14="M",P21="M"))</formula>
    </cfRule>
    <cfRule type="expression" dxfId="166" priority="80">
      <formula>IF(OR(AND(O14="",P14=""),AND(O21="",P21=""),AND(P14="X",P21="X"),OR(P14="M",P21="M")),"",SUM(O14,O21)) &lt;&gt; O28</formula>
    </cfRule>
  </conditionalFormatting>
  <conditionalFormatting sqref="P28:P34 S28:S34 V28:V34 Y28:Y34 AB28:AB34 AE28:AE34">
    <cfRule type="expression" dxfId="165" priority="81">
      <formula>OR(AND(P14="X",P21="X"),AND(P14="M",P21="M"))</formula>
    </cfRule>
  </conditionalFormatting>
  <conditionalFormatting sqref="P28:P34 S28:S34 V28:V34 Y28:Y34 AB28:AB34 AE28:AE34">
    <cfRule type="expression" dxfId="164" priority="82">
      <formula>IF(AND(OR(AND(P14="M",P21="M"),AND(P14="X",P21="X")),SUM(O14,O21)=0,ISNUMBER(O28)),"",IF(OR(P14="M",P21="M"),"M",IF(AND(P14=P21,OR(P14="X",P14="W",P14="Z")), UPPER(P14),""))) &lt;&gt; P28</formula>
    </cfRule>
  </conditionalFormatting>
  <conditionalFormatting sqref="AD14:AD19">
    <cfRule type="expression" dxfId="163" priority="83">
      <formula>OR(AND(P14="X",S14="X",V14="X",Y14="X",AB14="X"),AND(P14="M", S14="M",V14="M", Y14="M", AB14="M"))</formula>
    </cfRule>
  </conditionalFormatting>
  <conditionalFormatting sqref="AD14:AD19">
    <cfRule type="expression" dxfId="162" priority="84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9">
    <cfRule type="expression" dxfId="161" priority="85">
      <formula>OR(AND(P14="X",S14="X",V14="X",Y14="X",AB14="X"),AND(P14="M", S14="M",V14="M", Y14="M", AB14="M"))</formula>
    </cfRule>
  </conditionalFormatting>
  <conditionalFormatting sqref="AE14:AE19">
    <cfRule type="expression" dxfId="160" priority="86">
      <formula xml:space="preserve"> IF(AND(OR(AND(P14="M",S14="M",V14="M",Y14="M",AB14="M"),AND(P14="X",S14="X",V14="X",Y14="X",AB14="X")),SUM(O14,R14,U14,X14,AA14)=0,ISNUMBER(AD14)),"",IF(OR(P14="M",S14="M",V14="M",Y14="M",AB14="M"),"M",IF(AND(P14=S14,P14=V14,P14=Y14,P14=AB14,OR(P14="X",P14="W",P14="Z")),UPPER(P14),""))) &lt;&gt; AE14</formula>
    </cfRule>
  </conditionalFormatting>
  <conditionalFormatting sqref="O27 R27 U27 X27 AA27">
    <cfRule type="expression" dxfId="159" priority="67">
      <formula xml:space="preserve"> OR(AND(O27=0,O27&lt;&gt;"",P27&lt;&gt;"Z",P27&lt;&gt;""),AND(O27&gt;0,O27&lt;&gt;"",P27&lt;&gt;"W",P27&lt;&gt;""),AND(O27="", P27="W"))</formula>
    </cfRule>
  </conditionalFormatting>
  <conditionalFormatting sqref="P27 S27 V27 Y27 AB27">
    <cfRule type="expression" dxfId="158" priority="66">
      <formula xml:space="preserve"> OR(AND(O27=0,O27&lt;&gt;"",P27&lt;&gt;"Z",P27&lt;&gt;""),AND(O27&gt;0,O27&lt;&gt;"",P27&lt;&gt;"W",P27&lt;&gt;""),AND(O27="", P27="W"))</formula>
    </cfRule>
  </conditionalFormatting>
  <conditionalFormatting sqref="Q27 T27 W27 Z27 AC27">
    <cfRule type="expression" dxfId="157" priority="65">
      <formula xml:space="preserve"> AND(OR(P27="X",P27="W"),Q27="")</formula>
    </cfRule>
  </conditionalFormatting>
  <conditionalFormatting sqref="O27 R27 U27 X27 AA27">
    <cfRule type="expression" dxfId="156" priority="68">
      <formula>OR(COUNTIF(P21:P26,"M")=6, COUNTIF(P21:P26,"X")=6)</formula>
    </cfRule>
    <cfRule type="expression" dxfId="155" priority="69">
      <formula>IF(OR(SUMPRODUCT(--(O21:O26=""),--(P21:P26=""))&gt;0,COUNTIF(P21:P26,"M")&gt;0, COUNTIF(P21:P26,"X")=6),"",SUM(O21:O26)) &lt;&gt; O27</formula>
    </cfRule>
  </conditionalFormatting>
  <conditionalFormatting sqref="P27 S27 V27 Y27 AB27">
    <cfRule type="expression" dxfId="154" priority="70">
      <formula>OR(COUNTIF(P21:P26,"M")=6, COUNTIF(P21:P26,"X")=6)</formula>
    </cfRule>
    <cfRule type="expression" dxfId="153" priority="71">
      <formula>IF(AND(COUNTIF(P21:P26,"M")=6,SUM(O21:O26)=0,ISNUMBER(O27)),"",IF(COUNTIF(P21:P26,"M")&gt;0,"M", IF(AND(COUNTIF(P21:P26,P21)=6,OR(P21="X",P21="W",P21="Z")),UPPER(P21),""))) &lt;&gt; P27</formula>
    </cfRule>
  </conditionalFormatting>
  <conditionalFormatting sqref="AD21:AD26">
    <cfRule type="expression" dxfId="152" priority="60">
      <formula xml:space="preserve"> OR(AND(AD21=0,AD21&lt;&gt;"",AE21&lt;&gt;"Z",AE21&lt;&gt;""),AND(AD21&gt;0,AD21&lt;&gt;"",AE21&lt;&gt;"W",AE21&lt;&gt;""),AND(AD21="", AE21="W"))</formula>
    </cfRule>
  </conditionalFormatting>
  <conditionalFormatting sqref="AE21:AE26">
    <cfRule type="expression" dxfId="151" priority="59">
      <formula xml:space="preserve"> OR(AND(AD21=0,AD21&lt;&gt;"",AE21&lt;&gt;"Z",AE21&lt;&gt;""),AND(AD21&gt;0,AD21&lt;&gt;"",AE21&lt;&gt;"W",AE21&lt;&gt;""),AND(AD21="", AE21="W"))</formula>
    </cfRule>
  </conditionalFormatting>
  <conditionalFormatting sqref="AF21:AF26">
    <cfRule type="expression" dxfId="150" priority="58">
      <formula xml:space="preserve"> AND(OR(AE21="X",AE21="W"),AF21="")</formula>
    </cfRule>
  </conditionalFormatting>
  <conditionalFormatting sqref="AD21:AD26">
    <cfRule type="expression" dxfId="149" priority="61">
      <formula>OR(AND(P21="X",S21="X",V21="X",Y21="X",AB21="X"),AND(P21="M", S21="M",V21="M", Y21="M", AB21="M"))</formula>
    </cfRule>
  </conditionalFormatting>
  <conditionalFormatting sqref="AD21:AD26">
    <cfRule type="expression" dxfId="148" priority="62">
      <formula>IF(OR(EXACT(O21,P21),EXACT(R21,S21),EXACT(U21,V21),EXACT(X21,Y21),EXACT(AA21,AB21),AND(P21="X",S21="X",V21="X",Y21="X",AB21="X"),OR(P21="M", S21="M",V21="M", Y21="M", AB21="M")),"",SUM(O21,R21,U21,X21,AA21)) &lt;&gt; AD21</formula>
    </cfRule>
  </conditionalFormatting>
  <conditionalFormatting sqref="AE21:AE26">
    <cfRule type="expression" dxfId="147" priority="63">
      <formula>OR(AND(P21="X",S21="X",V21="X",Y21="X",AB21="X"),AND(P21="M", S21="M",V21="M", Y21="M", AB21="M"))</formula>
    </cfRule>
  </conditionalFormatting>
  <conditionalFormatting sqref="AE21:AE26">
    <cfRule type="expression" dxfId="146" priority="64">
      <formula xml:space="preserve"> IF(AND(OR(AND(P21="M",S21="M",V21="M",Y21="M",AB21="M"),AND(P21="X",S21="X",V21="X",Y21="X",AB21="X")),SUM(O21,R21,U21,X21,AA21)=0,ISNUMBER(AD21)),"",IF(OR(P21="M",S21="M",V21="M",Y21="M",AB21="M"),"M",IF(AND(P21=S21,P21=V21,P21=Y21,P21=AB21,OR(P21="X",P21="W",P21="Z")),UPPER(P21),""))) &lt;&gt; AE21</formula>
    </cfRule>
  </conditionalFormatting>
  <conditionalFormatting sqref="AD20">
    <cfRule type="expression" dxfId="145" priority="53">
      <formula xml:space="preserve"> OR(AND(AD20=0,AD20&lt;&gt;"",AE20&lt;&gt;"Z",AE20&lt;&gt;""),AND(AD20&gt;0,AD20&lt;&gt;"",AE20&lt;&gt;"W",AE20&lt;&gt;""),AND(AD20="", AE20="W"))</formula>
    </cfRule>
  </conditionalFormatting>
  <conditionalFormatting sqref="AE20">
    <cfRule type="expression" dxfId="144" priority="52">
      <formula xml:space="preserve"> OR(AND(AD20=0,AD20&lt;&gt;"",AE20&lt;&gt;"Z",AE20&lt;&gt;""),AND(AD20&gt;0,AD20&lt;&gt;"",AE20&lt;&gt;"W",AE20&lt;&gt;""),AND(AD20="", AE20="W"))</formula>
    </cfRule>
  </conditionalFormatting>
  <conditionalFormatting sqref="AF20">
    <cfRule type="expression" dxfId="143" priority="51">
      <formula xml:space="preserve"> AND(OR(AE20="X",AE20="W"),AF20="")</formula>
    </cfRule>
  </conditionalFormatting>
  <conditionalFormatting sqref="AD20">
    <cfRule type="expression" dxfId="142" priority="54">
      <formula>OR(COUNTIF(AE14:AE19,"M")=6, COUNTIF(AE14:AE19,"X")=6)</formula>
    </cfRule>
    <cfRule type="expression" dxfId="141" priority="55">
      <formula>IF(OR(SUMPRODUCT(--(AD14:AD19=""),--(AE14:AE19=""))&gt;0,COUNTIF(AE14:AE19,"M")&gt;0, COUNTIF(AE14:AE19,"X")=6),"",SUM(AD14:AD19)) &lt;&gt; AD20</formula>
    </cfRule>
  </conditionalFormatting>
  <conditionalFormatting sqref="AE20">
    <cfRule type="expression" dxfId="140" priority="56">
      <formula>OR(COUNTIF(AE14:AE19,"M")=6, COUNTIF(AE14:AE19,"X")=6)</formula>
    </cfRule>
    <cfRule type="expression" dxfId="139" priority="57">
      <formula>IF(AND(COUNTIF(AE14:AE19,"M")=6,SUM(AD14:AD19)=0,ISNUMBER(AD20)),"",IF(COUNTIF(AE14:AE19,"M")&gt;0,"M", IF(AND(COUNTIF(AE14:AE19,AE14)=6,OR(AE14="X",AE14="W",AE14="Z")),UPPER(AE14),""))) &lt;&gt; AE20</formula>
    </cfRule>
  </conditionalFormatting>
  <conditionalFormatting sqref="AD27">
    <cfRule type="expression" dxfId="138" priority="46">
      <formula xml:space="preserve"> OR(AND(AD27=0,AD27&lt;&gt;"",AE27&lt;&gt;"Z",AE27&lt;&gt;""),AND(AD27&gt;0,AD27&lt;&gt;"",AE27&lt;&gt;"W",AE27&lt;&gt;""),AND(AD27="", AE27="W"))</formula>
    </cfRule>
  </conditionalFormatting>
  <conditionalFormatting sqref="AE27">
    <cfRule type="expression" dxfId="137" priority="45">
      <formula xml:space="preserve"> OR(AND(AD27=0,AD27&lt;&gt;"",AE27&lt;&gt;"Z",AE27&lt;&gt;""),AND(AD27&gt;0,AD27&lt;&gt;"",AE27&lt;&gt;"W",AE27&lt;&gt;""),AND(AD27="", AE27="W"))</formula>
    </cfRule>
  </conditionalFormatting>
  <conditionalFormatting sqref="AF27">
    <cfRule type="expression" dxfId="136" priority="44">
      <formula xml:space="preserve"> AND(OR(AE27="X",AE27="W"),AF27="")</formula>
    </cfRule>
  </conditionalFormatting>
  <conditionalFormatting sqref="AD27">
    <cfRule type="expression" dxfId="135" priority="47">
      <formula>OR(COUNTIF(AE21:AE26,"M")=6, COUNTIF(AE21:AE26,"X")=6)</formula>
    </cfRule>
    <cfRule type="expression" dxfId="134" priority="48">
      <formula>IF(OR(SUMPRODUCT(--(AD21:AD26=""),--(AE21:AE26=""))&gt;0,COUNTIF(AE21:AE26,"M")&gt;0, COUNTIF(AE21:AE26,"X")=6),"",SUM(AD21:AD26)) &lt;&gt; AD27</formula>
    </cfRule>
  </conditionalFormatting>
  <conditionalFormatting sqref="AE27">
    <cfRule type="expression" dxfId="133" priority="49">
      <formula>OR(COUNTIF(AE21:AE26,"M")=6, COUNTIF(AE21:AE26,"X")=6)</formula>
    </cfRule>
    <cfRule type="expression" dxfId="132" priority="50">
      <formula>IF(AND(COUNTIF(AE21:AE26,"M")=6,SUM(AD21:AD26)=0,ISNUMBER(AD27)),"",IF(COUNTIF(AE21:AE26,"M")&gt;0,"M", IF(AND(COUNTIF(AE21:AE26,AE21)=6,OR(AE21="X",AE21="W",AE21="Z")),UPPER(AE21),""))) &lt;&gt; AE27</formula>
    </cfRule>
  </conditionalFormatting>
  <conditionalFormatting sqref="O36:O48 R36:R48 U36:U48 X36:X48 O50:O56 R50:R56 U50:U56 X50:X56 AA50:AA56 AD36:AD41 AD50:AD56 AA36:AA48">
    <cfRule type="expression" dxfId="131" priority="31">
      <formula xml:space="preserve"> OR(AND(O36=0,O36&lt;&gt;"",P36&lt;&gt;"Z",P36&lt;&gt;""),AND(O36&gt;0,O36&lt;&gt;"",P36&lt;&gt;"W",P36&lt;&gt;""),AND(O36="", P36="W"))</formula>
    </cfRule>
  </conditionalFormatting>
  <conditionalFormatting sqref="P36:P48 S36:S48 V36:V48 Y36:Y48 AB36:AB48 P50:P56 S50:S56 V50:V56 Y50:Y56 AB50:AB56 AE36:AE41 AE50:AE56">
    <cfRule type="expression" dxfId="130" priority="30">
      <formula xml:space="preserve"> OR(AND(O36=0,O36&lt;&gt;"",P36&lt;&gt;"Z",P36&lt;&gt;""),AND(O36&gt;0,O36&lt;&gt;"",P36&lt;&gt;"W",P36&lt;&gt;""),AND(O36="", P36="W"))</formula>
    </cfRule>
  </conditionalFormatting>
  <conditionalFormatting sqref="Q36:Q48 T36:T48 W36:W48 Z36:Z48 AC36:AC48 Q50:Q56 T50:T56 W50:W56 Z50:Z56 AC50:AC56 AF36:AF41 AF50:AF56">
    <cfRule type="expression" dxfId="129" priority="29">
      <formula xml:space="preserve"> AND(OR(P36="X",P36="W"),Q36="")</formula>
    </cfRule>
  </conditionalFormatting>
  <conditionalFormatting sqref="O42 R42 U42 X42 AA42">
    <cfRule type="expression" dxfId="128" priority="32">
      <formula>OR(COUNTIF(P36:P41,"M")=6, COUNTIF(P36:P41,"X")=6)</formula>
    </cfRule>
    <cfRule type="expression" dxfId="127" priority="33">
      <formula>IF(OR(SUMPRODUCT(--(O36:O41=""),--(P36:P41=""))&gt;0,COUNTIF(P36:P41,"M")&gt;0, COUNTIF(P36:P41,"X")=6),"",SUM(O36:O41)) &lt;&gt; O42</formula>
    </cfRule>
  </conditionalFormatting>
  <conditionalFormatting sqref="P42 S42 V42 Y42 AB42">
    <cfRule type="expression" dxfId="126" priority="34">
      <formula>OR(COUNTIF(P36:P41,"M")=6, COUNTIF(P36:P41,"X")=6)</formula>
    </cfRule>
    <cfRule type="expression" dxfId="125" priority="35">
      <formula>IF(AND(COUNTIF(P36:P41,"M")=6,SUM(O36:O41)=0,ISNUMBER(O42)),"",IF(COUNTIF(P36:P41,"M")&gt;0,"M", IF(AND(COUNTIF(P36:P41,P36)=6,OR(P36="X",P36="W",P36="Z")),UPPER(P36),""))) &lt;&gt; P42</formula>
    </cfRule>
  </conditionalFormatting>
  <conditionalFormatting sqref="O50:O56 R50:R56 U50:U56 X50:X56 AA50:AA56 AD50:AD56">
    <cfRule type="expression" dxfId="124" priority="36">
      <formula>OR(AND(P36="X",P43="X"),AND(P36="M",P43="M"))</formula>
    </cfRule>
    <cfRule type="expression" dxfId="123" priority="37">
      <formula>IF(OR(AND(O36="",P36=""),AND(O43="",P43=""),AND(P36="X",P43="X"),OR(P36="M",P43="M")),"",SUM(O36,O43)) &lt;&gt; O50</formula>
    </cfRule>
  </conditionalFormatting>
  <conditionalFormatting sqref="P50:P56 S50:S56 V50:V56 Y50:Y56 AB50:AB56 AE50:AE56">
    <cfRule type="expression" dxfId="122" priority="38">
      <formula>OR(AND(P36="X",P43="X"),AND(P36="M",P43="M"))</formula>
    </cfRule>
  </conditionalFormatting>
  <conditionalFormatting sqref="P50:P56 S50:S56 V50:V56 Y50:Y56 AB50:AB56 AE50:AE56">
    <cfRule type="expression" dxfId="121" priority="39">
      <formula>IF(AND(OR(AND(P36="M",P43="M"),AND(P36="X",P43="X")),SUM(O36,O43)=0,ISNUMBER(O50)),"",IF(OR(P36="M",P43="M"),"M",IF(AND(P36=P43,OR(P36="X",P36="W",P36="Z")), UPPER(P36),""))) &lt;&gt; P50</formula>
    </cfRule>
  </conditionalFormatting>
  <conditionalFormatting sqref="AD36:AD41">
    <cfRule type="expression" dxfId="120" priority="40">
      <formula>OR(AND(P36="X",S36="X",V36="X",Y36="X",AB36="X"),AND(P36="M", S36="M",V36="M", Y36="M", AB36="M"))</formula>
    </cfRule>
  </conditionalFormatting>
  <conditionalFormatting sqref="AD36:AD41">
    <cfRule type="expression" dxfId="119" priority="41">
      <formula>IF(OR(EXACT(O36,P36),EXACT(R36,S36),EXACT(U36,V36),EXACT(X36,Y36),EXACT(AA36,AB36),AND(P36="X",S36="X",V36="X",Y36="X",AB36="X"),OR(P36="M", S36="M",V36="M", Y36="M", AB36="M")),"",SUM(O36,R36,U36,X36,AA36)) &lt;&gt; AD36</formula>
    </cfRule>
  </conditionalFormatting>
  <conditionalFormatting sqref="AE36:AE41">
    <cfRule type="expression" dxfId="118" priority="42">
      <formula>OR(AND(P36="X",S36="X",V36="X",Y36="X",AB36="X"),AND(P36="M", S36="M",V36="M", Y36="M", AB36="M"))</formula>
    </cfRule>
  </conditionalFormatting>
  <conditionalFormatting sqref="AE36:AE41">
    <cfRule type="expression" dxfId="117" priority="43">
      <formula xml:space="preserve"> IF(AND(OR(AND(P36="M",S36="M",V36="M",Y36="M",AB36="M"),AND(P36="X",S36="X",V36="X",Y36="X",AB36="X")),SUM(O36,R36,U36,X36,AA36)=0,ISNUMBER(AD36)),"",IF(OR(P36="M",S36="M",V36="M",Y36="M",AB36="M"),"M",IF(AND(P36=S36,P36=V36,P36=Y36,P36=AB36,OR(P36="X",P36="W",P36="Z")),UPPER(P36),""))) &lt;&gt; AE36</formula>
    </cfRule>
  </conditionalFormatting>
  <conditionalFormatting sqref="O49 R49 U49 X49 AA49">
    <cfRule type="expression" dxfId="116" priority="24">
      <formula xml:space="preserve"> OR(AND(O49=0,O49&lt;&gt;"",P49&lt;&gt;"Z",P49&lt;&gt;""),AND(O49&gt;0,O49&lt;&gt;"",P49&lt;&gt;"W",P49&lt;&gt;""),AND(O49="", P49="W"))</formula>
    </cfRule>
  </conditionalFormatting>
  <conditionalFormatting sqref="P49 S49 V49 Y49 AB49">
    <cfRule type="expression" dxfId="115" priority="23">
      <formula xml:space="preserve"> OR(AND(O49=0,O49&lt;&gt;"",P49&lt;&gt;"Z",P49&lt;&gt;""),AND(O49&gt;0,O49&lt;&gt;"",P49&lt;&gt;"W",P49&lt;&gt;""),AND(O49="", P49="W"))</formula>
    </cfRule>
  </conditionalFormatting>
  <conditionalFormatting sqref="Q49 T49 W49 Z49 AC49">
    <cfRule type="expression" dxfId="114" priority="22">
      <formula xml:space="preserve"> AND(OR(P49="X",P49="W"),Q49="")</formula>
    </cfRule>
  </conditionalFormatting>
  <conditionalFormatting sqref="O49 R49 U49 X49 AA49">
    <cfRule type="expression" dxfId="113" priority="25">
      <formula>OR(COUNTIF(P43:P48,"M")=6, COUNTIF(P43:P48,"X")=6)</formula>
    </cfRule>
    <cfRule type="expression" dxfId="112" priority="26">
      <formula>IF(OR(SUMPRODUCT(--(O43:O48=""),--(P43:P48=""))&gt;0,COUNTIF(P43:P48,"M")&gt;0, COUNTIF(P43:P48,"X")=6),"",SUM(O43:O48)) &lt;&gt; O49</formula>
    </cfRule>
  </conditionalFormatting>
  <conditionalFormatting sqref="P49 S49 V49 Y49 AB49">
    <cfRule type="expression" dxfId="111" priority="27">
      <formula>OR(COUNTIF(P43:P48,"M")=6, COUNTIF(P43:P48,"X")=6)</formula>
    </cfRule>
    <cfRule type="expression" dxfId="110" priority="28">
      <formula>IF(AND(COUNTIF(P43:P48,"M")=6,SUM(O43:O48)=0,ISNUMBER(O49)),"",IF(COUNTIF(P43:P48,"M")&gt;0,"M", IF(AND(COUNTIF(P43:P48,P43)=6,OR(P43="X",P43="W",P43="Z")),UPPER(P43),""))) &lt;&gt; P49</formula>
    </cfRule>
  </conditionalFormatting>
  <conditionalFormatting sqref="AD43:AD48">
    <cfRule type="expression" dxfId="109" priority="17">
      <formula xml:space="preserve"> OR(AND(AD43=0,AD43&lt;&gt;"",AE43&lt;&gt;"Z",AE43&lt;&gt;""),AND(AD43&gt;0,AD43&lt;&gt;"",AE43&lt;&gt;"W",AE43&lt;&gt;""),AND(AD43="", AE43="W"))</formula>
    </cfRule>
  </conditionalFormatting>
  <conditionalFormatting sqref="AE43:AE48">
    <cfRule type="expression" dxfId="108" priority="16">
      <formula xml:space="preserve"> OR(AND(AD43=0,AD43&lt;&gt;"",AE43&lt;&gt;"Z",AE43&lt;&gt;""),AND(AD43&gt;0,AD43&lt;&gt;"",AE43&lt;&gt;"W",AE43&lt;&gt;""),AND(AD43="", AE43="W"))</formula>
    </cfRule>
  </conditionalFormatting>
  <conditionalFormatting sqref="AF43:AF48">
    <cfRule type="expression" dxfId="107" priority="15">
      <formula xml:space="preserve"> AND(OR(AE43="X",AE43="W"),AF43="")</formula>
    </cfRule>
  </conditionalFormatting>
  <conditionalFormatting sqref="AD43:AD48">
    <cfRule type="expression" dxfId="106" priority="18">
      <formula>OR(AND(P43="X",S43="X",V43="X",Y43="X",AB43="X"),AND(P43="M", S43="M",V43="M", Y43="M", AB43="M"))</formula>
    </cfRule>
  </conditionalFormatting>
  <conditionalFormatting sqref="AD43:AD48">
    <cfRule type="expression" dxfId="105" priority="19">
      <formula>IF(OR(EXACT(O43,P43),EXACT(R43,S43),EXACT(U43,V43),EXACT(X43,Y43),EXACT(AA43,AB43),AND(P43="X",S43="X",V43="X",Y43="X",AB43="X"),OR(P43="M", S43="M",V43="M", Y43="M", AB43="M")),"",SUM(O43,R43,U43,X43,AA43)) &lt;&gt; AD43</formula>
    </cfRule>
  </conditionalFormatting>
  <conditionalFormatting sqref="AE43:AE48">
    <cfRule type="expression" dxfId="104" priority="20">
      <formula>OR(AND(P43="X",S43="X",V43="X",Y43="X",AB43="X"),AND(P43="M", S43="M",V43="M", Y43="M", AB43="M"))</formula>
    </cfRule>
  </conditionalFormatting>
  <conditionalFormatting sqref="AE43:AE48">
    <cfRule type="expression" dxfId="103" priority="21">
      <formula xml:space="preserve"> IF(AND(OR(AND(P43="M",S43="M",V43="M",Y43="M",AB43="M"),AND(P43="X",S43="X",V43="X",Y43="X",AB43="X")),SUM(O43,R43,U43,X43,AA43)=0,ISNUMBER(AD43)),"",IF(OR(P43="M",S43="M",V43="M",Y43="M",AB43="M"),"M",IF(AND(P43=S43,P43=V43,P43=Y43,P43=AB43,OR(P43="X",P43="W",P43="Z")),UPPER(P43),""))) &lt;&gt; AE43</formula>
    </cfRule>
  </conditionalFormatting>
  <conditionalFormatting sqref="AD42">
    <cfRule type="expression" dxfId="102" priority="10">
      <formula xml:space="preserve"> OR(AND(AD42=0,AD42&lt;&gt;"",AE42&lt;&gt;"Z",AE42&lt;&gt;""),AND(AD42&gt;0,AD42&lt;&gt;"",AE42&lt;&gt;"W",AE42&lt;&gt;""),AND(AD42="", AE42="W"))</formula>
    </cfRule>
  </conditionalFormatting>
  <conditionalFormatting sqref="AE42">
    <cfRule type="expression" dxfId="101" priority="9">
      <formula xml:space="preserve"> OR(AND(AD42=0,AD42&lt;&gt;"",AE42&lt;&gt;"Z",AE42&lt;&gt;""),AND(AD42&gt;0,AD42&lt;&gt;"",AE42&lt;&gt;"W",AE42&lt;&gt;""),AND(AD42="", AE42="W"))</formula>
    </cfRule>
  </conditionalFormatting>
  <conditionalFormatting sqref="AF42">
    <cfRule type="expression" dxfId="100" priority="8">
      <formula xml:space="preserve"> AND(OR(AE42="X",AE42="W"),AF42="")</formula>
    </cfRule>
  </conditionalFormatting>
  <conditionalFormatting sqref="AD42">
    <cfRule type="expression" dxfId="99" priority="11">
      <formula>OR(COUNTIF(AE36:AE41,"M")=6, COUNTIF(AE36:AE41,"X")=6)</formula>
    </cfRule>
    <cfRule type="expression" dxfId="98" priority="12">
      <formula>IF(OR(SUMPRODUCT(--(AD36:AD41=""),--(AE36:AE41=""))&gt;0,COUNTIF(AE36:AE41,"M")&gt;0, COUNTIF(AE36:AE41,"X")=6),"",SUM(AD36:AD41)) &lt;&gt; AD42</formula>
    </cfRule>
  </conditionalFormatting>
  <conditionalFormatting sqref="AE42">
    <cfRule type="expression" dxfId="97" priority="13">
      <formula>OR(COUNTIF(AE36:AE41,"M")=6, COUNTIF(AE36:AE41,"X")=6)</formula>
    </cfRule>
    <cfRule type="expression" dxfId="96" priority="14">
      <formula>IF(AND(COUNTIF(AE36:AE41,"M")=6,SUM(AD36:AD41)=0,ISNUMBER(AD42)),"",IF(COUNTIF(AE36:AE41,"M")&gt;0,"M", IF(AND(COUNTIF(AE36:AE41,AE36)=6,OR(AE36="X",AE36="W",AE36="Z")),UPPER(AE36),""))) &lt;&gt; AE42</formula>
    </cfRule>
  </conditionalFormatting>
  <conditionalFormatting sqref="AD49">
    <cfRule type="expression" dxfId="95" priority="3">
      <formula xml:space="preserve"> OR(AND(AD49=0,AD49&lt;&gt;"",AE49&lt;&gt;"Z",AE49&lt;&gt;""),AND(AD49&gt;0,AD49&lt;&gt;"",AE49&lt;&gt;"W",AE49&lt;&gt;""),AND(AD49="", AE49="W"))</formula>
    </cfRule>
  </conditionalFormatting>
  <conditionalFormatting sqref="AE49">
    <cfRule type="expression" dxfId="94" priority="2">
      <formula xml:space="preserve"> OR(AND(AD49=0,AD49&lt;&gt;"",AE49&lt;&gt;"Z",AE49&lt;&gt;""),AND(AD49&gt;0,AD49&lt;&gt;"",AE49&lt;&gt;"W",AE49&lt;&gt;""),AND(AD49="", AE49="W"))</formula>
    </cfRule>
  </conditionalFormatting>
  <conditionalFormatting sqref="AF49">
    <cfRule type="expression" dxfId="93" priority="1">
      <formula xml:space="preserve"> AND(OR(AE49="X",AE49="W"),AF49="")</formula>
    </cfRule>
  </conditionalFormatting>
  <conditionalFormatting sqref="AD49">
    <cfRule type="expression" dxfId="92" priority="4">
      <formula>OR(COUNTIF(AE43:AE48,"M")=6, COUNTIF(AE43:AE48,"X")=6)</formula>
    </cfRule>
    <cfRule type="expression" dxfId="91" priority="5">
      <formula>IF(OR(SUMPRODUCT(--(AD43:AD48=""),--(AE43:AE48=""))&gt;0,COUNTIF(AE43:AE48,"M")&gt;0, COUNTIF(AE43:AE48,"X")=6),"",SUM(AD43:AD48)) &lt;&gt; AD49</formula>
    </cfRule>
  </conditionalFormatting>
  <conditionalFormatting sqref="AE49">
    <cfRule type="expression" dxfId="90" priority="6">
      <formula>OR(COUNTIF(AE43:AE48,"M")=6, COUNTIF(AE43:AE48,"X")=6)</formula>
    </cfRule>
    <cfRule type="expression" dxfId="89" priority="7">
      <formula>IF(AND(COUNTIF(AE43:AE48,"M")=6,SUM(AD43:AD48)=0,ISNUMBER(AD49)),"",IF(COUNTIF(AE43:AE48,"M")&gt;0,"M", IF(AND(COUNTIF(AE43:AE48,AE43)=6,OR(AE43="X",AE43="W",AE43="Z")),UPPER(AE43),""))) &lt;&gt; AE49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56 S14:S56 V14:V56 Y14:Y56 AB14:AB56 AE14:AE56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56 T14:T56 W14:W56 Z14:Z56 AC14:AC56 AF14:AF56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56 R14:R56 U14:U56 X14:X56 AA14:AA56 AD14:AD56">
      <formula1>0</formula1>
    </dataValidation>
    <dataValidation allowBlank="1" showInputMessage="1" showErrorMessage="1" sqref="P7:AF13 O1:O13 E1:E4 E6:E1048576 AG1:XFD1048576 O57:AF1048576 P1:AF5 F1:N1048576 A1:D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horizontalDpi="1200" verticalDpi="1200" r:id="rId1"/>
  <headerFooter>
    <oddFooter>&amp;CPage &amp;P of &amp;N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7"/>
  <sheetViews>
    <sheetView rightToLeft="1" topLeftCell="F1" zoomScale="90" zoomScaleNormal="90" workbookViewId="0">
      <pane ySplit="13" topLeftCell="A20" activePane="bottomLeft" state="frozen"/>
      <selection activeCell="D55" sqref="D55:S58"/>
      <selection pane="bottomLeft" activeCell="D55" sqref="D55:S58"/>
    </sheetView>
  </sheetViews>
  <sheetFormatPr defaultColWidth="16" defaultRowHeight="14.25" x14ac:dyDescent="0.2"/>
  <cols>
    <col min="1" max="1" width="9.75" style="56" hidden="1" customWidth="1"/>
    <col min="2" max="2" width="13.875" style="59" hidden="1" customWidth="1"/>
    <col min="3" max="3" width="5.75" style="56" customWidth="1"/>
    <col min="4" max="4" width="21.875" style="56" customWidth="1"/>
    <col min="5" max="5" width="16" style="56"/>
    <col min="6" max="6" width="49.75" style="121" customWidth="1"/>
    <col min="7" max="14" width="16" style="58" hidden="1" customWidth="1"/>
    <col min="15" max="15" width="12.75" style="56" customWidth="1"/>
    <col min="16" max="16" width="2.75" style="56" customWidth="1"/>
    <col min="17" max="17" width="5.75" style="56" customWidth="1"/>
    <col min="18" max="18" width="12.75" style="56" customWidth="1"/>
    <col min="19" max="19" width="2.75" style="56" customWidth="1"/>
    <col min="20" max="20" width="5.75" style="56" customWidth="1"/>
    <col min="21" max="21" width="12.75" style="56" customWidth="1"/>
    <col min="22" max="22" width="2.75" style="56" customWidth="1"/>
    <col min="23" max="23" width="5.75" style="56" customWidth="1"/>
    <col min="24" max="24" width="12.75" style="56" customWidth="1"/>
    <col min="25" max="25" width="2.75" style="56" customWidth="1"/>
    <col min="26" max="26" width="5.75" style="56" customWidth="1"/>
    <col min="27" max="27" width="12.75" style="56" customWidth="1"/>
    <col min="28" max="28" width="2.75" style="56" customWidth="1"/>
    <col min="29" max="29" width="5.75" style="56" customWidth="1"/>
    <col min="30" max="30" width="12.75" style="56" customWidth="1"/>
    <col min="31" max="31" width="2.75" style="56" customWidth="1"/>
    <col min="32" max="33" width="5.75" style="56" customWidth="1"/>
    <col min="34" max="16384" width="16" style="56"/>
  </cols>
  <sheetData>
    <row r="1" spans="1:33" ht="34.5" customHeight="1" x14ac:dyDescent="0.2">
      <c r="A1" s="93" t="s">
        <v>98</v>
      </c>
      <c r="B1" s="102" t="s">
        <v>97</v>
      </c>
      <c r="C1" s="60"/>
      <c r="D1" s="104" t="s">
        <v>96</v>
      </c>
      <c r="E1" s="105"/>
      <c r="F1" s="112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60"/>
    </row>
    <row r="2" spans="1:33" ht="9" customHeight="1" x14ac:dyDescent="0.2">
      <c r="A2" s="93" t="s">
        <v>95</v>
      </c>
      <c r="B2" s="92" t="s">
        <v>61</v>
      </c>
      <c r="C2" s="60"/>
      <c r="D2" s="100"/>
      <c r="E2" s="100"/>
      <c r="F2" s="113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60"/>
    </row>
    <row r="3" spans="1:33" ht="20.25" x14ac:dyDescent="0.2">
      <c r="A3" s="107" t="s">
        <v>80</v>
      </c>
      <c r="B3" s="102" t="s">
        <v>58</v>
      </c>
      <c r="C3" s="60"/>
      <c r="D3" s="103" t="s">
        <v>122</v>
      </c>
      <c r="E3" s="100"/>
      <c r="F3" s="113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</row>
    <row r="4" spans="1:33" ht="7.5" customHeight="1" thickBot="1" x14ac:dyDescent="0.25">
      <c r="A4" s="93" t="s">
        <v>94</v>
      </c>
      <c r="B4" s="102" t="s">
        <v>58</v>
      </c>
      <c r="C4" s="60"/>
      <c r="D4" s="64"/>
      <c r="E4" s="99"/>
      <c r="F4" s="114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60"/>
    </row>
    <row r="5" spans="1:33" ht="15" customHeight="1" thickBot="1" x14ac:dyDescent="0.25">
      <c r="A5" s="93" t="s">
        <v>92</v>
      </c>
      <c r="B5" s="102" t="s">
        <v>57</v>
      </c>
      <c r="C5" s="60"/>
      <c r="D5" s="101" t="s">
        <v>90</v>
      </c>
      <c r="E5" s="245">
        <v>2014</v>
      </c>
      <c r="F5" s="114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60"/>
    </row>
    <row r="6" spans="1:33" ht="15.75" customHeight="1" x14ac:dyDescent="0.2">
      <c r="A6" s="93" t="s">
        <v>91</v>
      </c>
      <c r="B6" s="102" t="s">
        <v>57</v>
      </c>
      <c r="C6" s="64"/>
      <c r="D6" s="64"/>
      <c r="E6" s="64"/>
      <c r="F6" s="114"/>
      <c r="G6" s="99"/>
      <c r="H6" s="99"/>
      <c r="I6" s="99"/>
      <c r="J6" s="99"/>
      <c r="K6" s="99"/>
      <c r="L6" s="99"/>
      <c r="M6" s="99"/>
      <c r="N6" s="99"/>
      <c r="O6" s="328" t="s">
        <v>100</v>
      </c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7"/>
      <c r="AG6" s="60"/>
    </row>
    <row r="7" spans="1:33" ht="27.75" customHeight="1" x14ac:dyDescent="0.2">
      <c r="A7" s="93" t="s">
        <v>89</v>
      </c>
      <c r="B7" s="102" t="s">
        <v>58</v>
      </c>
      <c r="C7" s="64"/>
      <c r="D7" s="97"/>
      <c r="E7" s="97"/>
      <c r="F7" s="115"/>
      <c r="G7" s="98"/>
      <c r="H7" s="98"/>
      <c r="I7" s="98"/>
      <c r="J7" s="98"/>
      <c r="K7" s="98"/>
      <c r="L7" s="98"/>
      <c r="M7" s="98"/>
      <c r="N7" s="98"/>
      <c r="O7" s="330" t="s">
        <v>101</v>
      </c>
      <c r="P7" s="331"/>
      <c r="Q7" s="332"/>
      <c r="R7" s="323" t="s">
        <v>6</v>
      </c>
      <c r="S7" s="323"/>
      <c r="T7" s="323"/>
      <c r="U7" s="323" t="s">
        <v>7</v>
      </c>
      <c r="V7" s="323"/>
      <c r="W7" s="323"/>
      <c r="X7" s="323" t="s">
        <v>102</v>
      </c>
      <c r="Y7" s="323"/>
      <c r="Z7" s="323"/>
      <c r="AA7" s="323" t="s">
        <v>1</v>
      </c>
      <c r="AB7" s="323"/>
      <c r="AC7" s="323"/>
      <c r="AD7" s="336" t="s">
        <v>67</v>
      </c>
      <c r="AE7" s="336"/>
      <c r="AF7" s="336"/>
      <c r="AG7" s="60"/>
    </row>
    <row r="8" spans="1:33" ht="21" hidden="1" customHeight="1" x14ac:dyDescent="0.2">
      <c r="A8" s="93" t="s">
        <v>88</v>
      </c>
      <c r="B8" s="102" t="s">
        <v>57</v>
      </c>
      <c r="C8" s="64"/>
      <c r="D8" s="97"/>
      <c r="E8" s="97"/>
      <c r="F8" s="115"/>
      <c r="G8" s="96"/>
      <c r="H8" s="96"/>
      <c r="I8" s="96"/>
      <c r="J8" s="96"/>
      <c r="K8" s="96"/>
      <c r="L8" s="96"/>
      <c r="M8" s="96"/>
      <c r="N8" s="89" t="s">
        <v>85</v>
      </c>
      <c r="O8" s="95">
        <f>$E$5</f>
        <v>2014</v>
      </c>
      <c r="P8" s="94"/>
      <c r="Q8" s="94"/>
      <c r="R8" s="95">
        <f>$E$5</f>
        <v>2014</v>
      </c>
      <c r="S8" s="94"/>
      <c r="T8" s="94"/>
      <c r="U8" s="95">
        <f>$E$5</f>
        <v>2014</v>
      </c>
      <c r="V8" s="94"/>
      <c r="W8" s="94"/>
      <c r="X8" s="95">
        <f>$E$5</f>
        <v>2014</v>
      </c>
      <c r="Y8" s="94"/>
      <c r="Z8" s="94"/>
      <c r="AA8" s="95">
        <f>$E$5</f>
        <v>2014</v>
      </c>
      <c r="AB8" s="94"/>
      <c r="AC8" s="94"/>
      <c r="AD8" s="95">
        <f>$E$5</f>
        <v>2014</v>
      </c>
      <c r="AE8" s="94"/>
      <c r="AF8" s="94"/>
      <c r="AG8" s="60"/>
    </row>
    <row r="9" spans="1:33" s="86" customFormat="1" ht="21" hidden="1" customHeight="1" x14ac:dyDescent="0.2">
      <c r="A9" s="107" t="s">
        <v>84</v>
      </c>
      <c r="B9" s="102" t="s">
        <v>123</v>
      </c>
      <c r="C9" s="75"/>
      <c r="D9" s="91"/>
      <c r="E9" s="91"/>
      <c r="F9" s="116"/>
      <c r="G9" s="90"/>
      <c r="H9" s="90"/>
      <c r="I9" s="90"/>
      <c r="J9" s="90"/>
      <c r="K9" s="90"/>
      <c r="L9" s="90"/>
      <c r="M9" s="90"/>
      <c r="N9" s="89" t="s">
        <v>82</v>
      </c>
      <c r="O9" s="73" t="s">
        <v>104</v>
      </c>
      <c r="P9" s="95"/>
      <c r="Q9" s="95"/>
      <c r="R9" s="73" t="s">
        <v>105</v>
      </c>
      <c r="S9" s="95"/>
      <c r="T9" s="95"/>
      <c r="U9" s="73" t="s">
        <v>106</v>
      </c>
      <c r="V9" s="95"/>
      <c r="W9" s="95"/>
      <c r="X9" s="73" t="s">
        <v>107</v>
      </c>
      <c r="Y9" s="95"/>
      <c r="Z9" s="95"/>
      <c r="AA9" s="73" t="s">
        <v>61</v>
      </c>
      <c r="AB9" s="95"/>
      <c r="AC9" s="95"/>
      <c r="AD9" s="73" t="s">
        <v>58</v>
      </c>
      <c r="AE9" s="95"/>
      <c r="AF9" s="95"/>
      <c r="AG9" s="88"/>
    </row>
    <row r="10" spans="1:33" s="86" customFormat="1" ht="21" hidden="1" customHeight="1" x14ac:dyDescent="0.2">
      <c r="A10" s="56"/>
      <c r="B10" s="56"/>
      <c r="C10" s="75"/>
      <c r="D10" s="91"/>
      <c r="E10" s="91"/>
      <c r="F10" s="116"/>
      <c r="G10" s="79"/>
      <c r="H10" s="79"/>
      <c r="I10" s="79"/>
      <c r="J10" s="79"/>
      <c r="K10" s="79"/>
      <c r="L10" s="79"/>
      <c r="M10" s="79"/>
      <c r="N10" s="89"/>
      <c r="O10" s="73"/>
      <c r="P10" s="83"/>
      <c r="Q10" s="83"/>
      <c r="R10" s="73"/>
      <c r="S10" s="83"/>
      <c r="T10" s="83"/>
      <c r="U10" s="73"/>
      <c r="V10" s="83"/>
      <c r="W10" s="83"/>
      <c r="X10" s="73"/>
      <c r="Y10" s="83"/>
      <c r="Z10" s="83"/>
      <c r="AA10" s="73"/>
      <c r="AB10" s="83"/>
      <c r="AC10" s="83"/>
      <c r="AD10" s="73"/>
      <c r="AE10" s="83"/>
      <c r="AF10" s="83"/>
      <c r="AG10" s="88"/>
    </row>
    <row r="11" spans="1:33" s="86" customFormat="1" ht="21" hidden="1" customHeight="1" x14ac:dyDescent="0.2">
      <c r="A11" s="56"/>
      <c r="B11" s="56"/>
      <c r="C11" s="75"/>
      <c r="D11" s="91"/>
      <c r="E11" s="91"/>
      <c r="F11" s="116"/>
      <c r="G11" s="79"/>
      <c r="H11" s="79"/>
      <c r="I11" s="79"/>
      <c r="J11" s="79"/>
      <c r="K11" s="79"/>
      <c r="L11" s="79"/>
      <c r="M11" s="79"/>
      <c r="N11" s="89"/>
      <c r="O11" s="73"/>
      <c r="P11" s="83"/>
      <c r="Q11" s="83"/>
      <c r="R11" s="73"/>
      <c r="S11" s="83"/>
      <c r="T11" s="83"/>
      <c r="U11" s="73"/>
      <c r="V11" s="83"/>
      <c r="W11" s="83"/>
      <c r="X11" s="73"/>
      <c r="Y11" s="83"/>
      <c r="Z11" s="83"/>
      <c r="AA11" s="73"/>
      <c r="AB11" s="83"/>
      <c r="AC11" s="83"/>
      <c r="AD11" s="73"/>
      <c r="AE11" s="83"/>
      <c r="AF11" s="83"/>
      <c r="AG11" s="88"/>
    </row>
    <row r="12" spans="1:33" ht="21" hidden="1" customHeight="1" x14ac:dyDescent="0.2">
      <c r="B12" s="56"/>
      <c r="C12" s="64"/>
      <c r="D12" s="80"/>
      <c r="E12" s="80"/>
      <c r="F12" s="117"/>
      <c r="G12" s="79"/>
      <c r="H12" s="79"/>
      <c r="I12" s="79"/>
      <c r="J12" s="79"/>
      <c r="K12" s="79"/>
      <c r="L12" s="79"/>
      <c r="M12" s="79"/>
      <c r="N12" s="78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60"/>
    </row>
    <row r="13" spans="1:33" ht="21" hidden="1" customHeight="1" x14ac:dyDescent="0.2">
      <c r="B13" s="56"/>
      <c r="C13" s="64"/>
      <c r="D13" s="80"/>
      <c r="E13" s="80"/>
      <c r="F13" s="117"/>
      <c r="G13" s="72" t="s">
        <v>81</v>
      </c>
      <c r="H13" s="72" t="s">
        <v>80</v>
      </c>
      <c r="I13" s="73" t="s">
        <v>79</v>
      </c>
      <c r="J13" s="72" t="s">
        <v>78</v>
      </c>
      <c r="K13" s="72" t="s">
        <v>77</v>
      </c>
      <c r="L13" s="73" t="s">
        <v>76</v>
      </c>
      <c r="M13" s="73" t="s">
        <v>75</v>
      </c>
      <c r="N13" s="72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60"/>
    </row>
    <row r="14" spans="1:33" ht="15" customHeight="1" x14ac:dyDescent="0.2">
      <c r="B14" s="56"/>
      <c r="C14" s="64"/>
      <c r="D14" s="324" t="s">
        <v>73</v>
      </c>
      <c r="E14" s="327" t="s">
        <v>71</v>
      </c>
      <c r="F14" s="118" t="s">
        <v>124</v>
      </c>
      <c r="G14" s="62" t="s">
        <v>54</v>
      </c>
      <c r="H14" s="62" t="s">
        <v>70</v>
      </c>
      <c r="I14" s="62" t="s">
        <v>66</v>
      </c>
      <c r="J14" s="62" t="s">
        <v>58</v>
      </c>
      <c r="K14" s="62" t="s">
        <v>125</v>
      </c>
      <c r="L14" s="62" t="s">
        <v>57</v>
      </c>
      <c r="M14" s="62" t="s">
        <v>57</v>
      </c>
      <c r="N14" s="62" t="s">
        <v>57</v>
      </c>
      <c r="O14" s="258">
        <f>IF(HR!J2="مؤسسات الاعمال",COUNTIFS(HR!G4:G500,"=علوم طبيعية",HR!E4:E500,"=الباحثون",HR!D4:D500,"=ذكر"),0)</f>
        <v>0</v>
      </c>
      <c r="P14" s="247"/>
      <c r="Q14" s="248"/>
      <c r="R14" s="258">
        <f>IF(HR!J2="الدولة",COUNTIFS(HR!G4:G500,"=علوم طبيعية",HR!E4:E500,"=الباحثون",HR!D4:D500,"=ذكر"),0)</f>
        <v>0</v>
      </c>
      <c r="S14" s="270"/>
      <c r="T14" s="248"/>
      <c r="U14" s="258">
        <f>IF(HR!J2="التعليم العالي",COUNTIFS(HR!G4:G500,"=علوم طبيعية",HR!E4:E500,"=الباحثون",HR!D4:D500,"=ذكر"),0)</f>
        <v>0</v>
      </c>
      <c r="V14" s="247"/>
      <c r="W14" s="248"/>
      <c r="X14" s="258">
        <f>IF(HR!J2="خاص لايستهدف الربح",COUNTIFS(HR!G4:G500,"=علوم طبيعية",HR!E4:E500,"=الباحثون",HR!D4:D500,"=ذكر"),0)</f>
        <v>0</v>
      </c>
      <c r="Y14" s="247"/>
      <c r="Z14" s="248"/>
      <c r="AA14" s="258">
        <v>0</v>
      </c>
      <c r="AB14" s="247"/>
      <c r="AC14" s="248"/>
      <c r="AD14" s="260">
        <f>IF(OR(EXACT(O14,P14),EXACT(R14,S14),EXACT(U14,V14),EXACT(X14,Y14),EXACT(AA14,AB14),AND(P14="X",S14="X",V14="X",Y14="X",AB14="X"),OR(P14="M", S14="M",V14="M", Y14="M", AB14="M")),"",SUM(O14,R14,U14,X14,AA14))</f>
        <v>0</v>
      </c>
      <c r="AE14" s="253" t="str">
        <f xml:space="preserve"> IF(AND(AND(P14="X",S14="X",V14="X",Y14="X",AB14="X"),SUM(O14,R14,U14,X14,AA14)=0,ISNUMBER(AD14)),"",IF(OR(P14="M",S14="M",V14="M",Y14="M",AB14="M"),"M",IF(AND(P14=S14,P14=V14,P14=Y14,P14=AB14,OR(P14="X",P14="W",P14="Z")),UPPER(P14),"")))</f>
        <v/>
      </c>
      <c r="AF14" s="254"/>
      <c r="AG14" s="60"/>
    </row>
    <row r="15" spans="1:33" ht="15" customHeight="1" x14ac:dyDescent="0.2">
      <c r="B15" s="56"/>
      <c r="C15" s="64"/>
      <c r="D15" s="325"/>
      <c r="E15" s="327"/>
      <c r="F15" s="118" t="s">
        <v>2</v>
      </c>
      <c r="G15" s="62" t="s">
        <v>54</v>
      </c>
      <c r="H15" s="62" t="s">
        <v>70</v>
      </c>
      <c r="I15" s="62" t="s">
        <v>66</v>
      </c>
      <c r="J15" s="62" t="s">
        <v>58</v>
      </c>
      <c r="K15" s="62" t="s">
        <v>126</v>
      </c>
      <c r="L15" s="62" t="s">
        <v>57</v>
      </c>
      <c r="M15" s="62" t="s">
        <v>57</v>
      </c>
      <c r="N15" s="62" t="s">
        <v>57</v>
      </c>
      <c r="O15" s="258">
        <f>IF(HR!J2="مؤسسات الاعمال",COUNTIFS(HR!G4:G500,"=هندسة وتكنولوجيا",HR!E4:E500,"=الباحثون",HR!D4:D500,"=ذكر"),0)</f>
        <v>0</v>
      </c>
      <c r="P15" s="247"/>
      <c r="Q15" s="248"/>
      <c r="R15" s="258">
        <f>IF(HR!J2="الدولة",COUNTIFS(HR!G4:G500,"=هندسة وتكنولوجيا",HR!E4:E500,"=الباحثون",HR!D4:D500,"=ذكر"),0)</f>
        <v>0</v>
      </c>
      <c r="S15" s="270"/>
      <c r="T15" s="248"/>
      <c r="U15" s="258">
        <f>IF(HR!J2="التعليم العالي",COUNTIFS(HR!G4:G500,"=هندسة وتكنولوجيا",HR!E4:E500,"=الباحثون",HR!D4:D500,"=ذكر"),0)</f>
        <v>0</v>
      </c>
      <c r="V15" s="247"/>
      <c r="W15" s="248"/>
      <c r="X15" s="258">
        <f>IF(HR!J2="خاص لايستهدف الربح",COUNTIFS(HR!G4:G500,"=هندسة وتكنولوجيا",HR!E4:E500,"=الباحثون",HR!D4:D500,"=ذكر"),0)</f>
        <v>0</v>
      </c>
      <c r="Y15" s="247"/>
      <c r="Z15" s="248"/>
      <c r="AA15" s="258">
        <v>0</v>
      </c>
      <c r="AB15" s="247"/>
      <c r="AC15" s="248"/>
      <c r="AD15" s="260">
        <f t="shared" ref="AD15:AD17" si="0">IF(OR(EXACT(O15,P15),EXACT(R15,S15),EXACT(U15,V15),EXACT(X15,Y15),EXACT(AA15,AB15),AND(P15="X",S15="X",V15="X",Y15="X",AB15="X"),OR(P15="M", S15="M",V15="M", Y15="M", AB15="M")),"",SUM(O15,R15,U15,X15,AA15))</f>
        <v>0</v>
      </c>
      <c r="AE15" s="253" t="str">
        <f t="shared" ref="AE15:AE17" si="1" xml:space="preserve"> IF(AND(AND(P15="X",S15="X",V15="X",Y15="X",AB15="X"),SUM(O15,R15,U15,X15,AA15)=0,ISNUMBER(AD15)),"",IF(OR(P15="M",S15="M",V15="M",Y15="M",AB15="M"),"M",IF(AND(P15=S15,P15=V15,P15=Y15,P15=AB15,OR(P15="X",P15="W",P15="Z")),UPPER(P15),"")))</f>
        <v/>
      </c>
      <c r="AF15" s="254"/>
      <c r="AG15" s="60"/>
    </row>
    <row r="16" spans="1:33" ht="15" customHeight="1" x14ac:dyDescent="0.2">
      <c r="B16" s="56"/>
      <c r="C16" s="64"/>
      <c r="D16" s="325"/>
      <c r="E16" s="327"/>
      <c r="F16" s="118" t="s">
        <v>3</v>
      </c>
      <c r="G16" s="62" t="s">
        <v>54</v>
      </c>
      <c r="H16" s="62" t="s">
        <v>70</v>
      </c>
      <c r="I16" s="62" t="s">
        <v>66</v>
      </c>
      <c r="J16" s="62" t="s">
        <v>58</v>
      </c>
      <c r="K16" s="62" t="s">
        <v>127</v>
      </c>
      <c r="L16" s="62" t="s">
        <v>57</v>
      </c>
      <c r="M16" s="62" t="s">
        <v>57</v>
      </c>
      <c r="N16" s="62" t="s">
        <v>57</v>
      </c>
      <c r="O16" s="258">
        <f>IF(HR!J2="مؤسسات الاعمال",COUNTIFS(HR!G4:G500,"=العلوم الطبية والصحية",HR!E4:E500,"=الباحثون",HR!D4:D500,"=ذكر"),0)</f>
        <v>0</v>
      </c>
      <c r="P16" s="247"/>
      <c r="Q16" s="248"/>
      <c r="R16" s="258">
        <f>IF(HR!J2="الدولة",COUNTIFS(HR!G4:G500,"=العلوم الطبية والصحية",HR!E4:E500,"=الباحثون",HR!D4:D500,"=ذكر"),0)</f>
        <v>0</v>
      </c>
      <c r="S16" s="270"/>
      <c r="T16" s="248"/>
      <c r="U16" s="258">
        <f>IF(HR!J2="التعليم العالي",COUNTIFS(HR!G4:G500,"=العلوم الطبية والصحية",HR!E4:E500,"=الباحثون",HR!D4:D500,"=ذكر"),0)</f>
        <v>0</v>
      </c>
      <c r="V16" s="247"/>
      <c r="W16" s="248"/>
      <c r="X16" s="258">
        <f>IF(HR!J2="خاص لايستهدف الربح",COUNTIFS(HR!G4:G500,"=العلوم الطبية والصحية",HR!E4:E500,"=الباحثون",HR!D4:D500,"=ذكر"),0)</f>
        <v>0</v>
      </c>
      <c r="Y16" s="247"/>
      <c r="Z16" s="248"/>
      <c r="AA16" s="258">
        <v>0</v>
      </c>
      <c r="AB16" s="247"/>
      <c r="AC16" s="248"/>
      <c r="AD16" s="260">
        <f t="shared" si="0"/>
        <v>0</v>
      </c>
      <c r="AE16" s="253" t="str">
        <f t="shared" si="1"/>
        <v/>
      </c>
      <c r="AF16" s="254"/>
      <c r="AG16" s="60"/>
    </row>
    <row r="17" spans="2:33" ht="15" customHeight="1" x14ac:dyDescent="0.2">
      <c r="B17" s="56"/>
      <c r="C17" s="64"/>
      <c r="D17" s="325"/>
      <c r="E17" s="327"/>
      <c r="F17" s="118" t="s">
        <v>4</v>
      </c>
      <c r="G17" s="62" t="s">
        <v>54</v>
      </c>
      <c r="H17" s="62" t="s">
        <v>70</v>
      </c>
      <c r="I17" s="62" t="s">
        <v>66</v>
      </c>
      <c r="J17" s="62" t="s">
        <v>58</v>
      </c>
      <c r="K17" s="62" t="s">
        <v>128</v>
      </c>
      <c r="L17" s="62" t="s">
        <v>57</v>
      </c>
      <c r="M17" s="62" t="s">
        <v>57</v>
      </c>
      <c r="N17" s="62" t="s">
        <v>57</v>
      </c>
      <c r="O17" s="258">
        <f>IF(HR!J2="مؤسسات الاعمال",COUNTIFS(HR!G4:G500,"=العلوم الزراعية",HR!E4:E500,"=الباحثون",HR!D4:D500,"=ذكر"),0)</f>
        <v>0</v>
      </c>
      <c r="P17" s="247"/>
      <c r="Q17" s="248"/>
      <c r="R17" s="258">
        <f>IF(HR!J2="الدولة",COUNTIFS(HR!G4:G500,"=العلوم الزراعية",HR!E4:E500,"=الباحثون",HR!D4:D500,"=ذكر"),0)</f>
        <v>0</v>
      </c>
      <c r="S17" s="270"/>
      <c r="T17" s="248"/>
      <c r="U17" s="258">
        <f>IF(HR!J2="التعليم العالي",COUNTIFS(HR!G4:G500,"=العلوم الزراعية",HR!E4:E500,"=الباحثون",HR!D4:D500,"=ذكر"),0)</f>
        <v>0</v>
      </c>
      <c r="V17" s="247"/>
      <c r="W17" s="248"/>
      <c r="X17" s="258">
        <f>IF(HR!J2="خاص لايستهدف الربح",COUNTIFS(HR!G4:G500,"=العلوم الزراعية",HR!E4:E500,"=الباحثون",HR!D4:D500,"=ذكر"),0)</f>
        <v>0</v>
      </c>
      <c r="Y17" s="247"/>
      <c r="Z17" s="248"/>
      <c r="AA17" s="258">
        <v>0</v>
      </c>
      <c r="AB17" s="247"/>
      <c r="AC17" s="248"/>
      <c r="AD17" s="260">
        <f t="shared" si="0"/>
        <v>0</v>
      </c>
      <c r="AE17" s="253" t="str">
        <f t="shared" si="1"/>
        <v/>
      </c>
      <c r="AF17" s="254"/>
      <c r="AG17" s="60"/>
    </row>
    <row r="18" spans="2:33" ht="15" customHeight="1" x14ac:dyDescent="0.2">
      <c r="B18" s="56"/>
      <c r="C18" s="64"/>
      <c r="D18" s="325"/>
      <c r="E18" s="327"/>
      <c r="F18" s="119" t="s">
        <v>129</v>
      </c>
      <c r="G18" s="62" t="s">
        <v>54</v>
      </c>
      <c r="H18" s="62" t="s">
        <v>70</v>
      </c>
      <c r="I18" s="62" t="s">
        <v>66</v>
      </c>
      <c r="J18" s="62" t="s">
        <v>58</v>
      </c>
      <c r="K18" s="62" t="s">
        <v>130</v>
      </c>
      <c r="L18" s="62" t="s">
        <v>57</v>
      </c>
      <c r="M18" s="62" t="s">
        <v>57</v>
      </c>
      <c r="N18" s="62" t="s">
        <v>57</v>
      </c>
      <c r="O18" s="260">
        <f>IF(OR(SUMPRODUCT(--(O14:O17=""),--(P14:P17=""))&gt;0,COUNTIF(P14:P17,"M")&gt;0, COUNTIF(P14:P17,"X")=4),"",SUM(O14:O17))</f>
        <v>0</v>
      </c>
      <c r="P18" s="253" t="str">
        <f>IF(AND(COUNTIF(P14:P17,"X")=4,SUM(O14:O17)=0,ISNUMBER(O18)),"",IF(COUNTIF(P14:P17,"M")&gt;0,"M", IF(AND(COUNTIF(P14:P17,P14)=4,OR(P14="X",P14="W",P14="Z")),UPPER(P14),"")))</f>
        <v/>
      </c>
      <c r="Q18" s="254"/>
      <c r="R18" s="260">
        <f t="shared" ref="R18" si="2">IF(OR(SUMPRODUCT(--(R14:R17=""),--(S14:S17=""))&gt;0,COUNTIF(S14:S17,"M")&gt;0, COUNTIF(S14:S17,"X")=4),"",SUM(R14:R17))</f>
        <v>0</v>
      </c>
      <c r="S18" s="253" t="str">
        <f t="shared" ref="S18" si="3">IF(AND(COUNTIF(S14:S17,"X")=4,SUM(R14:R17)=0,ISNUMBER(R18)),"",IF(COUNTIF(S14:S17,"M")&gt;0,"M", IF(AND(COUNTIF(S14:S17,S14)=4,OR(S14="X",S14="W",S14="Z")),UPPER(S14),"")))</f>
        <v/>
      </c>
      <c r="T18" s="254"/>
      <c r="U18" s="260">
        <f t="shared" ref="U18" si="4">IF(OR(SUMPRODUCT(--(U14:U17=""),--(V14:V17=""))&gt;0,COUNTIF(V14:V17,"M")&gt;0, COUNTIF(V14:V17,"X")=4),"",SUM(U14:U17))</f>
        <v>0</v>
      </c>
      <c r="V18" s="253" t="str">
        <f t="shared" ref="V18" si="5">IF(AND(COUNTIF(V14:V17,"X")=4,SUM(U14:U17)=0,ISNUMBER(U18)),"",IF(COUNTIF(V14:V17,"M")&gt;0,"M", IF(AND(COUNTIF(V14:V17,V14)=4,OR(V14="X",V14="W",V14="Z")),UPPER(V14),"")))</f>
        <v/>
      </c>
      <c r="W18" s="254"/>
      <c r="X18" s="260">
        <f t="shared" ref="X18" si="6">IF(OR(SUMPRODUCT(--(X14:X17=""),--(Y14:Y17=""))&gt;0,COUNTIF(Y14:Y17,"M")&gt;0, COUNTIF(Y14:Y17,"X")=4),"",SUM(X14:X17))</f>
        <v>0</v>
      </c>
      <c r="Y18" s="253" t="str">
        <f t="shared" ref="Y18" si="7">IF(AND(COUNTIF(Y14:Y17,"X")=4,SUM(X14:X17)=0,ISNUMBER(X18)),"",IF(COUNTIF(Y14:Y17,"M")&gt;0,"M", IF(AND(COUNTIF(Y14:Y17,Y14)=4,OR(Y14="X",Y14="W",Y14="Z")),UPPER(Y14),"")))</f>
        <v/>
      </c>
      <c r="Z18" s="254"/>
      <c r="AA18" s="260">
        <f t="shared" ref="AA18" si="8">IF(OR(SUMPRODUCT(--(AA14:AA17=""),--(AB14:AB17=""))&gt;0,COUNTIF(AB14:AB17,"M")&gt;0, COUNTIF(AB14:AB17,"X")=4),"",SUM(AA14:AA17))</f>
        <v>0</v>
      </c>
      <c r="AB18" s="253" t="str">
        <f t="shared" ref="AB18" si="9">IF(AND(COUNTIF(AB14:AB17,"X")=4,SUM(AA14:AA17)=0,ISNUMBER(AA18)),"",IF(COUNTIF(AB14:AB17,"M")&gt;0,"M", IF(AND(COUNTIF(AB14:AB17,AB14)=4,OR(AB14="X",AB14="W",AB14="Z")),UPPER(AB14),"")))</f>
        <v/>
      </c>
      <c r="AC18" s="254"/>
      <c r="AD18" s="260">
        <f t="shared" ref="AD18" si="10">IF(OR(SUMPRODUCT(--(AD14:AD17=""),--(AE14:AE17=""))&gt;0,COUNTIF(AE14:AE17,"M")&gt;0, COUNTIF(AE14:AE17,"X")=4),"",SUM(AD14:AD17))</f>
        <v>0</v>
      </c>
      <c r="AE18" s="253" t="str">
        <f t="shared" ref="AE18" si="11">IF(AND(COUNTIF(AE14:AE17,"X")=4,SUM(AD14:AD17)=0,ISNUMBER(AD18)),"",IF(COUNTIF(AE14:AE17,"M")&gt;0,"M", IF(AND(COUNTIF(AE14:AE17,AE14)=4,OR(AE14="X",AE14="W",AE14="Z")),UPPER(AE14),"")))</f>
        <v/>
      </c>
      <c r="AF18" s="254"/>
      <c r="AG18" s="60"/>
    </row>
    <row r="19" spans="2:33" ht="15" customHeight="1" x14ac:dyDescent="0.2">
      <c r="B19" s="56"/>
      <c r="C19" s="64"/>
      <c r="D19" s="325"/>
      <c r="E19" s="327"/>
      <c r="F19" s="118" t="s">
        <v>5</v>
      </c>
      <c r="G19" s="62" t="s">
        <v>54</v>
      </c>
      <c r="H19" s="62" t="s">
        <v>70</v>
      </c>
      <c r="I19" s="62" t="s">
        <v>66</v>
      </c>
      <c r="J19" s="62" t="s">
        <v>58</v>
      </c>
      <c r="K19" s="62" t="s">
        <v>131</v>
      </c>
      <c r="L19" s="62" t="s">
        <v>57</v>
      </c>
      <c r="M19" s="62" t="s">
        <v>57</v>
      </c>
      <c r="N19" s="62" t="s">
        <v>57</v>
      </c>
      <c r="O19" s="258">
        <f>IF(HR!J2="مؤسسات الاعمال",COUNTIFS(HR!G4:G500,"=العلوم الاجتماعية",HR!E4:E500,"=الباحثون",HR!D4:D500,"=ذكر"),0)</f>
        <v>0</v>
      </c>
      <c r="P19" s="247"/>
      <c r="Q19" s="248"/>
      <c r="R19" s="258">
        <f>IF(HR!J2="الدولة",COUNTIFS(HR!G4:G500,"=العلوم الاجتماعية",HR!E4:E500,"=الباحثون",HR!D4:D500,"=ذكر"),0)</f>
        <v>0</v>
      </c>
      <c r="S19" s="270"/>
      <c r="T19" s="248"/>
      <c r="U19" s="258">
        <f>IF(HR!J2="التعليم العالي",COUNTIFS(HR!G4:G500,"=العلوم الاجتماعية",HR!E4:E500,"=الباحثون",HR!D4:D500,"=ذكر"),0)</f>
        <v>0</v>
      </c>
      <c r="V19" s="247"/>
      <c r="W19" s="248"/>
      <c r="X19" s="258">
        <f>IF(HR!J2="خاص لايستهدف الربح",COUNTIFS(HR!G4:G500,"=العلوم الاجتماعية",HR!E4:E500,"=الباحثون",HR!D4:D500,"=ذكر"),0)</f>
        <v>0</v>
      </c>
      <c r="Y19" s="247"/>
      <c r="Z19" s="248"/>
      <c r="AA19" s="258">
        <v>0</v>
      </c>
      <c r="AB19" s="247"/>
      <c r="AC19" s="248"/>
      <c r="AD19" s="260">
        <f t="shared" ref="AD19:AD20" si="12">IF(OR(EXACT(O19,P19),EXACT(R19,S19),EXACT(U19,V19),EXACT(X19,Y19),EXACT(AA19,AB19),AND(P19="X",S19="X",V19="X",Y19="X",AB19="X"),OR(P19="M", S19="M",V19="M", Y19="M", AB19="M")),"",SUM(O19,R19,U19,X19,AA19))</f>
        <v>0</v>
      </c>
      <c r="AE19" s="253" t="str">
        <f t="shared" ref="AE19:AE20" si="13" xml:space="preserve"> IF(AND(AND(P19="X",S19="X",V19="X",Y19="X",AB19="X"),SUM(O19,R19,U19,X19,AA19)=0,ISNUMBER(AD19)),"",IF(OR(P19="M",S19="M",V19="M",Y19="M",AB19="M"),"M",IF(AND(P19=S19,P19=V19,P19=Y19,P19=AB19,OR(P19="X",P19="W",P19="Z")),UPPER(P19),"")))</f>
        <v/>
      </c>
      <c r="AF19" s="254"/>
      <c r="AG19" s="60"/>
    </row>
    <row r="20" spans="2:33" ht="15" customHeight="1" x14ac:dyDescent="0.2">
      <c r="B20" s="56"/>
      <c r="C20" s="64"/>
      <c r="D20" s="325"/>
      <c r="E20" s="327"/>
      <c r="F20" s="118" t="s">
        <v>132</v>
      </c>
      <c r="G20" s="62" t="s">
        <v>54</v>
      </c>
      <c r="H20" s="62" t="s">
        <v>70</v>
      </c>
      <c r="I20" s="62" t="s">
        <v>66</v>
      </c>
      <c r="J20" s="62" t="s">
        <v>58</v>
      </c>
      <c r="K20" s="62" t="s">
        <v>133</v>
      </c>
      <c r="L20" s="62" t="s">
        <v>57</v>
      </c>
      <c r="M20" s="62" t="s">
        <v>57</v>
      </c>
      <c r="N20" s="62" t="s">
        <v>57</v>
      </c>
      <c r="O20" s="258">
        <f>IF(HR!J2="مؤسسات الاعمال",COUNTIFS(HR!G4:G500,"=العلوم الانسانية",HR!E4:E500,"=الباحثون",HR!D4:D500,"=ذكر"),0)</f>
        <v>0</v>
      </c>
      <c r="P20" s="247"/>
      <c r="Q20" s="248"/>
      <c r="R20" s="258">
        <f>IF(HR!J2="الدولة",COUNTIFS(HR!G4:G500,"=العلوم الانسانية",HR!E4:E500,"=الباحثون",HR!D4:D500,"=ذكر"),0)</f>
        <v>0</v>
      </c>
      <c r="S20" s="270"/>
      <c r="T20" s="248"/>
      <c r="U20" s="258">
        <f>IF(HR!J2="التعليم العالي",COUNTIFS(HR!G4:G500,"=العلوم الانسانية",HR!E4:E500,"=الباحثون",HR!D4:D500,"=ذكر"),0)</f>
        <v>0</v>
      </c>
      <c r="V20" s="247"/>
      <c r="W20" s="248"/>
      <c r="X20" s="258">
        <f>IF(HR!J2="خاص لايستهدف الربح",COUNTIFS(HR!G4:G500,"=العلوم الانسانية",HR!E4:E500,"=الباحثون",HR!D4:D500,"=ذكر"),0)</f>
        <v>0</v>
      </c>
      <c r="Y20" s="247"/>
      <c r="Z20" s="248"/>
      <c r="AA20" s="258">
        <v>0</v>
      </c>
      <c r="AB20" s="247"/>
      <c r="AC20" s="248"/>
      <c r="AD20" s="260">
        <f t="shared" si="12"/>
        <v>0</v>
      </c>
      <c r="AE20" s="253" t="str">
        <f t="shared" si="13"/>
        <v/>
      </c>
      <c r="AF20" s="254"/>
      <c r="AG20" s="60"/>
    </row>
    <row r="21" spans="2:33" ht="15" customHeight="1" x14ac:dyDescent="0.2">
      <c r="B21" s="56"/>
      <c r="C21" s="64"/>
      <c r="D21" s="325"/>
      <c r="E21" s="327"/>
      <c r="F21" s="119" t="s">
        <v>134</v>
      </c>
      <c r="G21" s="62" t="s">
        <v>54</v>
      </c>
      <c r="H21" s="62" t="s">
        <v>70</v>
      </c>
      <c r="I21" s="62" t="s">
        <v>66</v>
      </c>
      <c r="J21" s="62" t="s">
        <v>58</v>
      </c>
      <c r="K21" s="62" t="s">
        <v>135</v>
      </c>
      <c r="L21" s="62" t="s">
        <v>57</v>
      </c>
      <c r="M21" s="62" t="s">
        <v>57</v>
      </c>
      <c r="N21" s="62" t="s">
        <v>57</v>
      </c>
      <c r="O21" s="260">
        <f>IF(OR(SUMPRODUCT(--(O19:O20=""),--(P19:P20=""))&gt;0,COUNTIF(P19:P20,"M")&gt;0, COUNTIF(P19:P20,"X")=2),"",SUM(O19,O20))</f>
        <v>0</v>
      </c>
      <c r="P21" s="253" t="str">
        <f>IF(AND(AND(P19="X",P20="X"),SUM(O19,O20)=0,ISNUMBER(O21)),"",IF(OR(P19="M",P20="M"),"M",IF(AND(P19=P20,OR(P19="X",P19="W",P19="Z")), UPPER(P19),"")))</f>
        <v/>
      </c>
      <c r="Q21" s="254"/>
      <c r="R21" s="260">
        <f t="shared" ref="R21" si="14">IF(OR(SUMPRODUCT(--(R19:R20=""),--(S19:S20=""))&gt;0,COUNTIF(S19:S20,"M")&gt;0, COUNTIF(S19:S20,"X")=2),"",SUM(R19,R20))</f>
        <v>0</v>
      </c>
      <c r="S21" s="253" t="str">
        <f t="shared" ref="S21" si="15">IF(AND(AND(S19="X",S20="X"),SUM(R19,R20)=0,ISNUMBER(R21)),"",IF(OR(S19="M",S20="M"),"M",IF(AND(S19=S20,OR(S19="X",S19="W",S19="Z")), UPPER(S19),"")))</f>
        <v/>
      </c>
      <c r="T21" s="254"/>
      <c r="U21" s="260">
        <f t="shared" ref="U21" si="16">IF(OR(SUMPRODUCT(--(U19:U20=""),--(V19:V20=""))&gt;0,COUNTIF(V19:V20,"M")&gt;0, COUNTIF(V19:V20,"X")=2),"",SUM(U19,U20))</f>
        <v>0</v>
      </c>
      <c r="V21" s="253" t="str">
        <f t="shared" ref="V21" si="17">IF(AND(AND(V19="X",V20="X"),SUM(U19,U20)=0,ISNUMBER(U21)),"",IF(OR(V19="M",V20="M"),"M",IF(AND(V19=V20,OR(V19="X",V19="W",V19="Z")), UPPER(V19),"")))</f>
        <v/>
      </c>
      <c r="W21" s="254"/>
      <c r="X21" s="260">
        <f t="shared" ref="X21" si="18">IF(OR(SUMPRODUCT(--(X19:X20=""),--(Y19:Y20=""))&gt;0,COUNTIF(Y19:Y20,"M")&gt;0, COUNTIF(Y19:Y20,"X")=2),"",SUM(X19,X20))</f>
        <v>0</v>
      </c>
      <c r="Y21" s="253" t="str">
        <f t="shared" ref="Y21" si="19">IF(AND(AND(Y19="X",Y20="X"),SUM(X19,X20)=0,ISNUMBER(X21)),"",IF(OR(Y19="M",Y20="M"),"M",IF(AND(Y19=Y20,OR(Y19="X",Y19="W",Y19="Z")), UPPER(Y19),"")))</f>
        <v/>
      </c>
      <c r="Z21" s="254"/>
      <c r="AA21" s="260">
        <f t="shared" ref="AA21" si="20">IF(OR(SUMPRODUCT(--(AA19:AA20=""),--(AB19:AB20=""))&gt;0,COUNTIF(AB19:AB20,"M")&gt;0, COUNTIF(AB19:AB20,"X")=2),"",SUM(AA19,AA20))</f>
        <v>0</v>
      </c>
      <c r="AB21" s="253" t="str">
        <f t="shared" ref="AB21" si="21">IF(AND(AND(AB19="X",AB20="X"),SUM(AA19,AA20)=0,ISNUMBER(AA21)),"",IF(OR(AB19="M",AB20="M"),"M",IF(AND(AB19=AB20,OR(AB19="X",AB19="W",AB19="Z")), UPPER(AB19),"")))</f>
        <v/>
      </c>
      <c r="AC21" s="254"/>
      <c r="AD21" s="260">
        <f t="shared" ref="AD21" si="22">IF(OR(SUMPRODUCT(--(AD19:AD20=""),--(AE19:AE20=""))&gt;0,COUNTIF(AE19:AE20,"M")&gt;0, COUNTIF(AE19:AE20,"X")=2),"",SUM(AD19,AD20))</f>
        <v>0</v>
      </c>
      <c r="AE21" s="253" t="str">
        <f t="shared" ref="AE21" si="23">IF(AND(AND(AE19="X",AE20="X"),SUM(AD19,AD20)=0,ISNUMBER(AD21)),"",IF(OR(AE19="M",AE20="M"),"M",IF(AND(AE19=AE20,OR(AE19="X",AE19="W",AE19="Z")), UPPER(AE19),"")))</f>
        <v/>
      </c>
      <c r="AF21" s="254"/>
      <c r="AG21" s="60"/>
    </row>
    <row r="22" spans="2:33" ht="15" customHeight="1" x14ac:dyDescent="0.2">
      <c r="B22" s="56"/>
      <c r="C22" s="64"/>
      <c r="D22" s="325"/>
      <c r="E22" s="327"/>
      <c r="F22" s="118" t="s">
        <v>1</v>
      </c>
      <c r="G22" s="62" t="s">
        <v>54</v>
      </c>
      <c r="H22" s="62" t="s">
        <v>70</v>
      </c>
      <c r="I22" s="62" t="s">
        <v>66</v>
      </c>
      <c r="J22" s="62" t="s">
        <v>58</v>
      </c>
      <c r="K22" s="62" t="s">
        <v>61</v>
      </c>
      <c r="L22" s="62" t="s">
        <v>57</v>
      </c>
      <c r="M22" s="62" t="s">
        <v>57</v>
      </c>
      <c r="N22" s="62" t="s">
        <v>57</v>
      </c>
      <c r="O22" s="258">
        <v>0</v>
      </c>
      <c r="P22" s="247"/>
      <c r="Q22" s="248"/>
      <c r="R22" s="258">
        <v>0</v>
      </c>
      <c r="S22" s="270"/>
      <c r="T22" s="248"/>
      <c r="U22" s="258">
        <v>0</v>
      </c>
      <c r="V22" s="247"/>
      <c r="W22" s="248"/>
      <c r="X22" s="258">
        <v>0</v>
      </c>
      <c r="Y22" s="247"/>
      <c r="Z22" s="248"/>
      <c r="AA22" s="258">
        <v>0</v>
      </c>
      <c r="AB22" s="247"/>
      <c r="AC22" s="248"/>
      <c r="AD22" s="260">
        <f>IF(OR(EXACT(O22,P22),EXACT(R22,S22),EXACT(U22,V22),EXACT(X22,Y22),EXACT(AA22,AB22),AND(P22="X",S22="X",V22="X",Y22="X",AB22="X"),OR(P22="M", S22="M",V22="M", Y22="M", AB22="M")),"",SUM(O22,R22,U22,X22,AA22))</f>
        <v>0</v>
      </c>
      <c r="AE22" s="253" t="str">
        <f xml:space="preserve"> IF(AND(AND(P22="X",S22="X",V22="X",Y22="X",AB22="X"),SUM(O22,R22,U22,X22,AA22)=0,ISNUMBER(AD22)),"",IF(OR(P22="M",S22="M",V22="M",Y22="M",AB22="M"),"M",IF(AND(P22=S22,P22=V22,P22=Y22,P22=AB22,OR(P22="X",P22="W",P22="Z")),UPPER(P22),"")))</f>
        <v/>
      </c>
      <c r="AF22" s="254"/>
      <c r="AG22" s="60"/>
    </row>
    <row r="23" spans="2:33" ht="15" customHeight="1" x14ac:dyDescent="0.2">
      <c r="B23" s="56"/>
      <c r="C23" s="64"/>
      <c r="D23" s="325"/>
      <c r="E23" s="327"/>
      <c r="F23" s="120" t="s">
        <v>121</v>
      </c>
      <c r="G23" s="62" t="s">
        <v>54</v>
      </c>
      <c r="H23" s="62" t="s">
        <v>70</v>
      </c>
      <c r="I23" s="62" t="s">
        <v>66</v>
      </c>
      <c r="J23" s="62" t="s">
        <v>58</v>
      </c>
      <c r="K23" s="62" t="s">
        <v>58</v>
      </c>
      <c r="L23" s="62" t="s">
        <v>57</v>
      </c>
      <c r="M23" s="62" t="s">
        <v>57</v>
      </c>
      <c r="N23" s="62" t="s">
        <v>57</v>
      </c>
      <c r="O23" s="260">
        <f>IF(OR(AND(O18="",P18=""),AND(O21="",P21=""),AND(O22="",P22=""),AND(P18="X",P21="X",P22="X"),OR(P18="M",P21="M",P22="M")),"",SUM(O18,O21,O22))</f>
        <v>0</v>
      </c>
      <c r="P23" s="253" t="str">
        <f>IF(AND(AND(P18="X",P21="X",P22="X"),SUM(O18,O21,O22)=0,ISNUMBER(O23)),"",IF(OR(P18="M",P21="M",P22="M"),"M",IF(AND(P18=P21,P18=P22,OR(P18="X",P18="W",P18="Z")), UPPER(P18),"")))</f>
        <v/>
      </c>
      <c r="Q23" s="254"/>
      <c r="R23" s="260">
        <f t="shared" ref="R23" si="24">IF(OR(AND(R18="",S18=""),AND(R21="",S21=""),AND(R22="",S22=""),AND(S18="X",S21="X",S22="X"),OR(S18="M",S21="M",S22="M")),"",SUM(R18,R21,R22))</f>
        <v>0</v>
      </c>
      <c r="S23" s="253" t="str">
        <f t="shared" ref="S23" si="25">IF(AND(AND(S18="X",S21="X",S22="X"),SUM(R18,R21,R22)=0,ISNUMBER(R23)),"",IF(OR(S18="M",S21="M",S22="M"),"M",IF(AND(S18=S21,S18=S22,OR(S18="X",S18="W",S18="Z")), UPPER(S18),"")))</f>
        <v/>
      </c>
      <c r="T23" s="254"/>
      <c r="U23" s="260">
        <f t="shared" ref="U23" si="26">IF(OR(AND(U18="",V18=""),AND(U21="",V21=""),AND(U22="",V22=""),AND(V18="X",V21="X",V22="X"),OR(V18="M",V21="M",V22="M")),"",SUM(U18,U21,U22))</f>
        <v>0</v>
      </c>
      <c r="V23" s="253" t="str">
        <f t="shared" ref="V23" si="27">IF(AND(AND(V18="X",V21="X",V22="X"),SUM(U18,U21,U22)=0,ISNUMBER(U23)),"",IF(OR(V18="M",V21="M",V22="M"),"M",IF(AND(V18=V21,V18=V22,OR(V18="X",V18="W",V18="Z")), UPPER(V18),"")))</f>
        <v/>
      </c>
      <c r="W23" s="254"/>
      <c r="X23" s="260">
        <f t="shared" ref="X23" si="28">IF(OR(AND(X18="",Y18=""),AND(X21="",Y21=""),AND(X22="",Y22=""),AND(Y18="X",Y21="X",Y22="X"),OR(Y18="M",Y21="M",Y22="M")),"",SUM(X18,X21,X22))</f>
        <v>0</v>
      </c>
      <c r="Y23" s="253" t="str">
        <f t="shared" ref="Y23" si="29">IF(AND(AND(Y18="X",Y21="X",Y22="X"),SUM(X18,X21,X22)=0,ISNUMBER(X23)),"",IF(OR(Y18="M",Y21="M",Y22="M"),"M",IF(AND(Y18=Y21,Y18=Y22,OR(Y18="X",Y18="W",Y18="Z")), UPPER(Y18),"")))</f>
        <v/>
      </c>
      <c r="Z23" s="254"/>
      <c r="AA23" s="260">
        <f t="shared" ref="AA23" si="30">IF(OR(AND(AA18="",AB18=""),AND(AA21="",AB21=""),AND(AA22="",AB22=""),AND(AB18="X",AB21="X",AB22="X"),OR(AB18="M",AB21="M",AB22="M")),"",SUM(AA18,AA21,AA22))</f>
        <v>0</v>
      </c>
      <c r="AB23" s="253" t="str">
        <f t="shared" ref="AB23" si="31">IF(AND(AND(AB18="X",AB21="X",AB22="X"),SUM(AA18,AA21,AA22)=0,ISNUMBER(AA23)),"",IF(OR(AB18="M",AB21="M",AB22="M"),"M",IF(AND(AB18=AB21,AB18=AB22,OR(AB18="X",AB18="W",AB18="Z")), UPPER(AB18),"")))</f>
        <v/>
      </c>
      <c r="AC23" s="254"/>
      <c r="AD23" s="260">
        <f t="shared" ref="AD23" si="32">IF(OR(AND(AD18="",AE18=""),AND(AD21="",AE21=""),AND(AD22="",AE22=""),AND(AE18="X",AE21="X",AE22="X"),OR(AE18="M",AE21="M",AE22="M")),"",SUM(AD18,AD21,AD22))</f>
        <v>0</v>
      </c>
      <c r="AE23" s="253" t="str">
        <f t="shared" ref="AE23" si="33">IF(AND(AND(AE18="X",AE21="X",AE22="X"),SUM(AD18,AD21,AD22)=0,ISNUMBER(AD23)),"",IF(OR(AE18="M",AE21="M",AE22="M"),"M",IF(AND(AE18=AE21,AE18=AE22,OR(AE18="X",AE18="W",AE18="Z")), UPPER(AE18),"")))</f>
        <v/>
      </c>
      <c r="AF23" s="254"/>
      <c r="AG23" s="60"/>
    </row>
    <row r="24" spans="2:33" ht="15" customHeight="1" x14ac:dyDescent="0.2">
      <c r="B24" s="56"/>
      <c r="C24" s="64"/>
      <c r="D24" s="325"/>
      <c r="E24" s="327" t="s">
        <v>69</v>
      </c>
      <c r="F24" s="118" t="s">
        <v>124</v>
      </c>
      <c r="G24" s="62" t="s">
        <v>54</v>
      </c>
      <c r="H24" s="62" t="s">
        <v>68</v>
      </c>
      <c r="I24" s="62" t="s">
        <v>66</v>
      </c>
      <c r="J24" s="62" t="s">
        <v>58</v>
      </c>
      <c r="K24" s="62" t="s">
        <v>125</v>
      </c>
      <c r="L24" s="62" t="s">
        <v>57</v>
      </c>
      <c r="M24" s="62" t="s">
        <v>57</v>
      </c>
      <c r="N24" s="62" t="s">
        <v>57</v>
      </c>
      <c r="O24" s="258">
        <f>IF(HR!J2="مؤسسات الاعمال",COUNTIFS(HR!G4:G500,"=علوم طبيعية",HR!E4:E500,"=الباحثون",HR!D4:D500,"=انثى"),0)</f>
        <v>0</v>
      </c>
      <c r="P24" s="247"/>
      <c r="Q24" s="248"/>
      <c r="R24" s="258">
        <f>IF(HR!J2="الدولة",COUNTIFS(HR!G4:G500,"=علوم طبيعية",HR!E4:E500,"=الباحثون",HR!D4:D500,"=انثى"),0)</f>
        <v>0</v>
      </c>
      <c r="S24" s="270"/>
      <c r="T24" s="248"/>
      <c r="U24" s="258">
        <f>IF(HR!J2="التعليم العالي",COUNTIFS(HR!G4:G500,"=علوم طبيعية",HR!E4:E500,"=الباحثون",HR!D4:D500,"=انثى"),0)</f>
        <v>0</v>
      </c>
      <c r="V24" s="247"/>
      <c r="W24" s="248"/>
      <c r="X24" s="258">
        <f>IF(HR!J2="خاص لايستهدف الربح",COUNTIFS(HR!G4:G500,"=علوم طبيعية",HR!E4:E500,"=الباحثون",HR!D4:D500,"=انثى"),0)</f>
        <v>0</v>
      </c>
      <c r="Y24" s="247"/>
      <c r="Z24" s="248"/>
      <c r="AA24" s="258">
        <v>0</v>
      </c>
      <c r="AB24" s="247"/>
      <c r="AC24" s="248"/>
      <c r="AD24" s="260">
        <f>IF(OR(EXACT(O24,P24),EXACT(R24,S24),EXACT(U24,V24),EXACT(X24,Y24),EXACT(AA24,AB24),AND(P24="X",S24="X",V24="X",Y24="X",AB24="X"),OR(P24="M", S24="M",V24="M", Y24="M", AB24="M")),"",SUM(O24,R24,U24,X24,AA24))</f>
        <v>0</v>
      </c>
      <c r="AE24" s="253" t="str">
        <f xml:space="preserve"> IF(AND(AND(P24="X",S24="X",V24="X",Y24="X",AB24="X"),SUM(O24,R24,U24,X24,AA24)=0,ISNUMBER(AD24)),"",IF(OR(P24="M",S24="M",V24="M",Y24="M",AB24="M"),"M",IF(AND(P24=S24,P24=V24,P24=Y24,P24=AB24,OR(P24="X",P24="W",P24="Z")),UPPER(P24),"")))</f>
        <v/>
      </c>
      <c r="AF24" s="254"/>
      <c r="AG24" s="60"/>
    </row>
    <row r="25" spans="2:33" ht="15" customHeight="1" x14ac:dyDescent="0.2">
      <c r="B25" s="56"/>
      <c r="C25" s="64"/>
      <c r="D25" s="325"/>
      <c r="E25" s="327"/>
      <c r="F25" s="118" t="s">
        <v>2</v>
      </c>
      <c r="G25" s="62" t="s">
        <v>54</v>
      </c>
      <c r="H25" s="62" t="s">
        <v>68</v>
      </c>
      <c r="I25" s="62" t="s">
        <v>66</v>
      </c>
      <c r="J25" s="62" t="s">
        <v>58</v>
      </c>
      <c r="K25" s="62" t="s">
        <v>126</v>
      </c>
      <c r="L25" s="62" t="s">
        <v>57</v>
      </c>
      <c r="M25" s="62" t="s">
        <v>57</v>
      </c>
      <c r="N25" s="62" t="s">
        <v>57</v>
      </c>
      <c r="O25" s="258">
        <f>IF(HR!J2="مؤسسات الاعمال",COUNTIFS(HR!G4:G500,"=هندسة وتكنولوجيا",HR!E4:E500,"=الباحثون",HR!D4:D500,"=انثى"),0)</f>
        <v>0</v>
      </c>
      <c r="P25" s="247"/>
      <c r="Q25" s="248"/>
      <c r="R25" s="258">
        <f>IF(HR!J2="الدولة",COUNTIFS(HR!G4:G500,"=هندسة وتكنولوجيا",HR!E4:E500,"=الباحثون",HR!D4:D500,"=انثى"),0)</f>
        <v>0</v>
      </c>
      <c r="S25" s="270"/>
      <c r="T25" s="248"/>
      <c r="U25" s="258">
        <f>IF(HR!J2="التعليم العالي",COUNTIFS(HR!G4:G500,"=هندسة وتكنولوجيا",HR!E4:E500,"=الباحثون",HR!D4:D500,"=انثى"),0)</f>
        <v>0</v>
      </c>
      <c r="V25" s="247"/>
      <c r="W25" s="248"/>
      <c r="X25" s="258">
        <f>IF(HR!J2="خاص لايستهدف الربح",COUNTIFS(HR!G4:G500,"=هندسة وتكنولوجيا",HR!E4:E500,"=الباحثون",HR!D4:D500,"=انثى"),0)</f>
        <v>0</v>
      </c>
      <c r="Y25" s="247"/>
      <c r="Z25" s="248"/>
      <c r="AA25" s="258">
        <v>0</v>
      </c>
      <c r="AB25" s="247"/>
      <c r="AC25" s="248"/>
      <c r="AD25" s="260">
        <f t="shared" ref="AD25:AD27" si="34">IF(OR(EXACT(O25,P25),EXACT(R25,S25),EXACT(U25,V25),EXACT(X25,Y25),EXACT(AA25,AB25),AND(P25="X",S25="X",V25="X",Y25="X",AB25="X"),OR(P25="M", S25="M",V25="M", Y25="M", AB25="M")),"",SUM(O25,R25,U25,X25,AA25))</f>
        <v>0</v>
      </c>
      <c r="AE25" s="253" t="str">
        <f t="shared" ref="AE25:AE27" si="35" xml:space="preserve"> IF(AND(AND(P25="X",S25="X",V25="X",Y25="X",AB25="X"),SUM(O25,R25,U25,X25,AA25)=0,ISNUMBER(AD25)),"",IF(OR(P25="M",S25="M",V25="M",Y25="M",AB25="M"),"M",IF(AND(P25=S25,P25=V25,P25=Y25,P25=AB25,OR(P25="X",P25="W",P25="Z")),UPPER(P25),"")))</f>
        <v/>
      </c>
      <c r="AF25" s="254"/>
      <c r="AG25" s="60"/>
    </row>
    <row r="26" spans="2:33" ht="15" customHeight="1" x14ac:dyDescent="0.2">
      <c r="B26" s="56"/>
      <c r="C26" s="64"/>
      <c r="D26" s="325"/>
      <c r="E26" s="327"/>
      <c r="F26" s="118" t="s">
        <v>3</v>
      </c>
      <c r="G26" s="62" t="s">
        <v>54</v>
      </c>
      <c r="H26" s="62" t="s">
        <v>68</v>
      </c>
      <c r="I26" s="62" t="s">
        <v>66</v>
      </c>
      <c r="J26" s="62" t="s">
        <v>58</v>
      </c>
      <c r="K26" s="62" t="s">
        <v>127</v>
      </c>
      <c r="L26" s="62" t="s">
        <v>57</v>
      </c>
      <c r="M26" s="62" t="s">
        <v>57</v>
      </c>
      <c r="N26" s="62" t="s">
        <v>57</v>
      </c>
      <c r="O26" s="258">
        <f>IF(HR!J2="مؤسسات الاعمال",COUNTIFS(HR!G4:G500,"=العلوم الطبية والصحية",HR!E4:E500,"=الباحثون",HR!D4:D500,"=انثى"),0)</f>
        <v>0</v>
      </c>
      <c r="P26" s="247"/>
      <c r="Q26" s="248"/>
      <c r="R26" s="258">
        <f>IF(HR!J2="الدولة",COUNTIFS(HR!G4:G500,"=العلوم الطبية والصحية",HR!E4:E500,"=الباحثون",HR!D4:D500,"=انثى"),0)</f>
        <v>0</v>
      </c>
      <c r="S26" s="270"/>
      <c r="T26" s="248"/>
      <c r="U26" s="258">
        <f>IF(HR!J2="التعليم العالي",COUNTIFS(HR!G4:G500,"=العلوم الطبية والصحية",HR!E4:E500,"=الباحثون",HR!D4:D500,"=انثى"),0)</f>
        <v>0</v>
      </c>
      <c r="V26" s="247"/>
      <c r="W26" s="248"/>
      <c r="X26" s="258">
        <f>IF(HR!J2="خاص لايستهدف الربح",COUNTIFS(HR!G4:G500,"=العلوم الطبية والصحية",HR!E4:E500,"=الباحثون",HR!D4:D500,"=انثى"),0)</f>
        <v>0</v>
      </c>
      <c r="Y26" s="247"/>
      <c r="Z26" s="248"/>
      <c r="AA26" s="258">
        <v>0</v>
      </c>
      <c r="AB26" s="247"/>
      <c r="AC26" s="248"/>
      <c r="AD26" s="260">
        <f t="shared" si="34"/>
        <v>0</v>
      </c>
      <c r="AE26" s="253" t="str">
        <f t="shared" si="35"/>
        <v/>
      </c>
      <c r="AF26" s="254"/>
      <c r="AG26" s="60"/>
    </row>
    <row r="27" spans="2:33" ht="15" customHeight="1" x14ac:dyDescent="0.2">
      <c r="B27" s="56"/>
      <c r="C27" s="64"/>
      <c r="D27" s="325"/>
      <c r="E27" s="327"/>
      <c r="F27" s="118" t="s">
        <v>4</v>
      </c>
      <c r="G27" s="62" t="s">
        <v>54</v>
      </c>
      <c r="H27" s="62" t="s">
        <v>68</v>
      </c>
      <c r="I27" s="62" t="s">
        <v>66</v>
      </c>
      <c r="J27" s="62" t="s">
        <v>58</v>
      </c>
      <c r="K27" s="62" t="s">
        <v>128</v>
      </c>
      <c r="L27" s="62" t="s">
        <v>57</v>
      </c>
      <c r="M27" s="62" t="s">
        <v>57</v>
      </c>
      <c r="N27" s="62" t="s">
        <v>57</v>
      </c>
      <c r="O27" s="258">
        <f>IF(HR!J2="مؤسسات الاعمال",COUNTIFS(HR!G4:G500,"=العلوم الزراعية",HR!E4:E500,"=الباحثون",HR!D4:D500,"=انثى"),0)</f>
        <v>0</v>
      </c>
      <c r="P27" s="247"/>
      <c r="Q27" s="248"/>
      <c r="R27" s="258">
        <f>IF(HR!J2="الدولة",COUNTIFS(HR!G4:G500,"=العلوم الزراعية",HR!E4:E500,"=الباحثون",HR!D4:D500,"=انثى"),0)</f>
        <v>0</v>
      </c>
      <c r="S27" s="270"/>
      <c r="T27" s="248"/>
      <c r="U27" s="258">
        <f>IF(HR!J2="التعليم العالي",COUNTIFS(HR!G4:G500,"=العلوم الزراعية",HR!E4:E500,"=الباحثون",HR!D4:D500,"=انثى"),0)</f>
        <v>0</v>
      </c>
      <c r="V27" s="247"/>
      <c r="W27" s="248"/>
      <c r="X27" s="258">
        <f>IF(HR!J2="خاص لايستهدف الربح",COUNTIFS(HR!G4:G500,"=العلوم الزراعية",HR!E4:E500,"=الباحثون",HR!D4:D500,"=انثى"),0)</f>
        <v>0</v>
      </c>
      <c r="Y27" s="247"/>
      <c r="Z27" s="248"/>
      <c r="AA27" s="258">
        <v>0</v>
      </c>
      <c r="AB27" s="247"/>
      <c r="AC27" s="248"/>
      <c r="AD27" s="260">
        <f t="shared" si="34"/>
        <v>0</v>
      </c>
      <c r="AE27" s="253" t="str">
        <f t="shared" si="35"/>
        <v/>
      </c>
      <c r="AF27" s="254"/>
      <c r="AG27" s="60"/>
    </row>
    <row r="28" spans="2:33" ht="15" customHeight="1" x14ac:dyDescent="0.2">
      <c r="B28" s="56"/>
      <c r="C28" s="64"/>
      <c r="D28" s="325"/>
      <c r="E28" s="327"/>
      <c r="F28" s="119" t="s">
        <v>129</v>
      </c>
      <c r="G28" s="62" t="s">
        <v>54</v>
      </c>
      <c r="H28" s="62" t="s">
        <v>68</v>
      </c>
      <c r="I28" s="62" t="s">
        <v>66</v>
      </c>
      <c r="J28" s="62" t="s">
        <v>58</v>
      </c>
      <c r="K28" s="62" t="s">
        <v>130</v>
      </c>
      <c r="L28" s="62" t="s">
        <v>57</v>
      </c>
      <c r="M28" s="62" t="s">
        <v>57</v>
      </c>
      <c r="N28" s="62" t="s">
        <v>57</v>
      </c>
      <c r="O28" s="260">
        <f>IF(OR(SUMPRODUCT(--(O24:O27=""),--(P24:P27=""))&gt;0,COUNTIF(P24:P27,"M")&gt;0, COUNTIF(P24:P27,"X")=4),"",SUM(O24:O27))</f>
        <v>0</v>
      </c>
      <c r="P28" s="253" t="str">
        <f>IF(AND(COUNTIF(P24:P27,"X")=4,SUM(O24:O27)=0,ISNUMBER(O28)),"",IF(COUNTIF(P24:P27,"M")&gt;0,"M", IF(AND(COUNTIF(P24:P27,P24)=4,OR(P24="X",P24="W",P24="Z")),UPPER(P24),"")))</f>
        <v/>
      </c>
      <c r="Q28" s="254"/>
      <c r="R28" s="260">
        <f t="shared" ref="R28" si="36">IF(OR(SUMPRODUCT(--(R24:R27=""),--(S24:S27=""))&gt;0,COUNTIF(S24:S27,"M")&gt;0, COUNTIF(S24:S27,"X")=4),"",SUM(R24:R27))</f>
        <v>0</v>
      </c>
      <c r="S28" s="253" t="str">
        <f t="shared" ref="S28" si="37">IF(AND(COUNTIF(S24:S27,"X")=4,SUM(R24:R27)=0,ISNUMBER(R28)),"",IF(COUNTIF(S24:S27,"M")&gt;0,"M", IF(AND(COUNTIF(S24:S27,S24)=4,OR(S24="X",S24="W",S24="Z")),UPPER(S24),"")))</f>
        <v/>
      </c>
      <c r="T28" s="254"/>
      <c r="U28" s="260">
        <f t="shared" ref="U28" si="38">IF(OR(SUMPRODUCT(--(U24:U27=""),--(V24:V27=""))&gt;0,COUNTIF(V24:V27,"M")&gt;0, COUNTIF(V24:V27,"X")=4),"",SUM(U24:U27))</f>
        <v>0</v>
      </c>
      <c r="V28" s="253" t="str">
        <f t="shared" ref="V28" si="39">IF(AND(COUNTIF(V24:V27,"X")=4,SUM(U24:U27)=0,ISNUMBER(U28)),"",IF(COUNTIF(V24:V27,"M")&gt;0,"M", IF(AND(COUNTIF(V24:V27,V24)=4,OR(V24="X",V24="W",V24="Z")),UPPER(V24),"")))</f>
        <v/>
      </c>
      <c r="W28" s="254"/>
      <c r="X28" s="260">
        <f t="shared" ref="X28" si="40">IF(OR(SUMPRODUCT(--(X24:X27=""),--(Y24:Y27=""))&gt;0,COUNTIF(Y24:Y27,"M")&gt;0, COUNTIF(Y24:Y27,"X")=4),"",SUM(X24:X27))</f>
        <v>0</v>
      </c>
      <c r="Y28" s="253" t="str">
        <f t="shared" ref="Y28" si="41">IF(AND(COUNTIF(Y24:Y27,"X")=4,SUM(X24:X27)=0,ISNUMBER(X28)),"",IF(COUNTIF(Y24:Y27,"M")&gt;0,"M", IF(AND(COUNTIF(Y24:Y27,Y24)=4,OR(Y24="X",Y24="W",Y24="Z")),UPPER(Y24),"")))</f>
        <v/>
      </c>
      <c r="Z28" s="254"/>
      <c r="AA28" s="260">
        <f t="shared" ref="AA28" si="42">IF(OR(SUMPRODUCT(--(AA24:AA27=""),--(AB24:AB27=""))&gt;0,COUNTIF(AB24:AB27,"M")&gt;0, COUNTIF(AB24:AB27,"X")=4),"",SUM(AA24:AA27))</f>
        <v>0</v>
      </c>
      <c r="AB28" s="253" t="str">
        <f t="shared" ref="AB28" si="43">IF(AND(COUNTIF(AB24:AB27,"X")=4,SUM(AA24:AA27)=0,ISNUMBER(AA28)),"",IF(COUNTIF(AB24:AB27,"M")&gt;0,"M", IF(AND(COUNTIF(AB24:AB27,AB24)=4,OR(AB24="X",AB24="W",AB24="Z")),UPPER(AB24),"")))</f>
        <v/>
      </c>
      <c r="AC28" s="254"/>
      <c r="AD28" s="260">
        <f t="shared" ref="AD28" si="44">IF(OR(SUMPRODUCT(--(AD24:AD27=""),--(AE24:AE27=""))&gt;0,COUNTIF(AE24:AE27,"M")&gt;0, COUNTIF(AE24:AE27,"X")=4),"",SUM(AD24:AD27))</f>
        <v>0</v>
      </c>
      <c r="AE28" s="253" t="str">
        <f t="shared" ref="AE28" si="45">IF(AND(COUNTIF(AE24:AE27,"X")=4,SUM(AD24:AD27)=0,ISNUMBER(AD28)),"",IF(COUNTIF(AE24:AE27,"M")&gt;0,"M", IF(AND(COUNTIF(AE24:AE27,AE24)=4,OR(AE24="X",AE24="W",AE24="Z")),UPPER(AE24),"")))</f>
        <v/>
      </c>
      <c r="AF28" s="254"/>
      <c r="AG28" s="60"/>
    </row>
    <row r="29" spans="2:33" ht="15" customHeight="1" x14ac:dyDescent="0.2">
      <c r="B29" s="56"/>
      <c r="C29" s="64"/>
      <c r="D29" s="325"/>
      <c r="E29" s="327"/>
      <c r="F29" s="118" t="s">
        <v>5</v>
      </c>
      <c r="G29" s="62" t="s">
        <v>54</v>
      </c>
      <c r="H29" s="62" t="s">
        <v>68</v>
      </c>
      <c r="I29" s="62" t="s">
        <v>66</v>
      </c>
      <c r="J29" s="62" t="s">
        <v>58</v>
      </c>
      <c r="K29" s="62" t="s">
        <v>131</v>
      </c>
      <c r="L29" s="62" t="s">
        <v>57</v>
      </c>
      <c r="M29" s="62" t="s">
        <v>57</v>
      </c>
      <c r="N29" s="62" t="s">
        <v>57</v>
      </c>
      <c r="O29" s="258">
        <f>IF(HR!J2="مؤسسات الاعمال",COUNTIFS(HR!G4:G500,"=العلوم الاجتماعية",HR!E4:E500,"=الباحثون",HR!D4:D500,"=انثى"),0)</f>
        <v>0</v>
      </c>
      <c r="P29" s="247"/>
      <c r="Q29" s="248"/>
      <c r="R29" s="258">
        <f>IF(HR!J2="الدولة",COUNTIFS(HR!G4:G500,"=العلوم الاجتماعية",HR!E4:E500,"=الباحثون",HR!D4:D500,"=انثى"),0)</f>
        <v>0</v>
      </c>
      <c r="S29" s="270"/>
      <c r="T29" s="248"/>
      <c r="U29" s="258">
        <f>IF(HR!J2="التعليم العالي",COUNTIFS(HR!G4:G500,"=العلوم الاجتماعية",HR!E4:E500,"=الباحثون",HR!D4:D500,"=انثى"),0)</f>
        <v>0</v>
      </c>
      <c r="V29" s="247"/>
      <c r="W29" s="248"/>
      <c r="X29" s="258">
        <f>IF(HR!J2="خاص لايستهدف الربح",COUNTIFS(HR!G4:G500,"=العلوم الاجتماعية",HR!E4:E500,"=الباحثون",HR!D4:D500,"=انثى"),0)</f>
        <v>0</v>
      </c>
      <c r="Y29" s="247"/>
      <c r="Z29" s="248"/>
      <c r="AA29" s="258">
        <v>0</v>
      </c>
      <c r="AB29" s="247"/>
      <c r="AC29" s="248"/>
      <c r="AD29" s="260">
        <f t="shared" ref="AD29:AD30" si="46">IF(OR(EXACT(O29,P29),EXACT(R29,S29),EXACT(U29,V29),EXACT(X29,Y29),EXACT(AA29,AB29),AND(P29="X",S29="X",V29="X",Y29="X",AB29="X"),OR(P29="M", S29="M",V29="M", Y29="M", AB29="M")),"",SUM(O29,R29,U29,X29,AA29))</f>
        <v>0</v>
      </c>
      <c r="AE29" s="253" t="str">
        <f t="shared" ref="AE29:AE30" si="47" xml:space="preserve"> IF(AND(AND(P29="X",S29="X",V29="X",Y29="X",AB29="X"),SUM(O29,R29,U29,X29,AA29)=0,ISNUMBER(AD29)),"",IF(OR(P29="M",S29="M",V29="M",Y29="M",AB29="M"),"M",IF(AND(P29=S29,P29=V29,P29=Y29,P29=AB29,OR(P29="X",P29="W",P29="Z")),UPPER(P29),"")))</f>
        <v/>
      </c>
      <c r="AF29" s="254"/>
      <c r="AG29" s="60"/>
    </row>
    <row r="30" spans="2:33" ht="15" customHeight="1" x14ac:dyDescent="0.2">
      <c r="B30" s="56"/>
      <c r="C30" s="64"/>
      <c r="D30" s="325"/>
      <c r="E30" s="327"/>
      <c r="F30" s="118" t="s">
        <v>132</v>
      </c>
      <c r="G30" s="62" t="s">
        <v>54</v>
      </c>
      <c r="H30" s="62" t="s">
        <v>68</v>
      </c>
      <c r="I30" s="62" t="s">
        <v>66</v>
      </c>
      <c r="J30" s="62" t="s">
        <v>58</v>
      </c>
      <c r="K30" s="62" t="s">
        <v>133</v>
      </c>
      <c r="L30" s="62" t="s">
        <v>57</v>
      </c>
      <c r="M30" s="62" t="s">
        <v>57</v>
      </c>
      <c r="N30" s="62" t="s">
        <v>57</v>
      </c>
      <c r="O30" s="258">
        <f>IF(HR!J2="مؤسسات الاعمال",COUNTIFS(HR!G4:G500,"=العلوم الانسانية",HR!E4:E500,"=الباحثون",HR!D4:D500,"=انثى"),0)</f>
        <v>0</v>
      </c>
      <c r="P30" s="247"/>
      <c r="Q30" s="248"/>
      <c r="R30" s="258">
        <f>IF(HR!J2="الدولة",COUNTIFS(HR!G4:G500,"=العلوم الانسانية",HR!E4:E500,"=الباحثون",HR!D4:D500,"=انثى"),0)</f>
        <v>0</v>
      </c>
      <c r="S30" s="270"/>
      <c r="T30" s="248"/>
      <c r="U30" s="258">
        <f>IF(HR!J2="التعليم العالي",COUNTIFS(HR!G4:G500,"=العلوم الانسانية",HR!E4:E500,"=الباحثون",HR!D4:D500,"=انثى"),0)</f>
        <v>0</v>
      </c>
      <c r="V30" s="247"/>
      <c r="W30" s="248"/>
      <c r="X30" s="258">
        <f>IF(HR!J2="خاص لايستهدف الربح",COUNTIFS(HR!G4:G500,"=العلوم الانسانية",HR!E4:E500,"=الباحثون",HR!D4:D500,"=انثى"),0)</f>
        <v>0</v>
      </c>
      <c r="Y30" s="247"/>
      <c r="Z30" s="248"/>
      <c r="AA30" s="258">
        <v>0</v>
      </c>
      <c r="AB30" s="247"/>
      <c r="AC30" s="248"/>
      <c r="AD30" s="260">
        <f t="shared" si="46"/>
        <v>0</v>
      </c>
      <c r="AE30" s="253" t="str">
        <f t="shared" si="47"/>
        <v/>
      </c>
      <c r="AF30" s="254"/>
      <c r="AG30" s="60"/>
    </row>
    <row r="31" spans="2:33" ht="15" customHeight="1" x14ac:dyDescent="0.2">
      <c r="B31" s="56"/>
      <c r="C31" s="64"/>
      <c r="D31" s="325"/>
      <c r="E31" s="327"/>
      <c r="F31" s="119" t="s">
        <v>134</v>
      </c>
      <c r="G31" s="62" t="s">
        <v>54</v>
      </c>
      <c r="H31" s="62" t="s">
        <v>68</v>
      </c>
      <c r="I31" s="62" t="s">
        <v>66</v>
      </c>
      <c r="J31" s="62" t="s">
        <v>58</v>
      </c>
      <c r="K31" s="62" t="s">
        <v>135</v>
      </c>
      <c r="L31" s="62" t="s">
        <v>57</v>
      </c>
      <c r="M31" s="62" t="s">
        <v>57</v>
      </c>
      <c r="N31" s="62" t="s">
        <v>57</v>
      </c>
      <c r="O31" s="260">
        <f>IF(OR(SUMPRODUCT(--(O29:O30=""),--(P29:P30=""))&gt;0,COUNTIF(P29:P30,"M")&gt;0, COUNTIF(P29:P30,"X")=2),"",SUM(O29,O30))</f>
        <v>0</v>
      </c>
      <c r="P31" s="253" t="str">
        <f>IF(AND(AND(P29="X",P30="X"),SUM(O29,O30)=0,ISNUMBER(O31)),"",IF(OR(P29="M",P30="M"),"M",IF(AND(P29=P30,OR(P29="X",P29="W",P29="Z")), UPPER(P29),"")))</f>
        <v/>
      </c>
      <c r="Q31" s="254"/>
      <c r="R31" s="260">
        <f t="shared" ref="R31" si="48">IF(OR(SUMPRODUCT(--(R29:R30=""),--(S29:S30=""))&gt;0,COUNTIF(S29:S30,"M")&gt;0, COUNTIF(S29:S30,"X")=2),"",SUM(R29,R30))</f>
        <v>0</v>
      </c>
      <c r="S31" s="253" t="str">
        <f t="shared" ref="S31" si="49">IF(AND(AND(S29="X",S30="X"),SUM(R29,R30)=0,ISNUMBER(R31)),"",IF(OR(S29="M",S30="M"),"M",IF(AND(S29=S30,OR(S29="X",S29="W",S29="Z")), UPPER(S29),"")))</f>
        <v/>
      </c>
      <c r="T31" s="254"/>
      <c r="U31" s="260">
        <f t="shared" ref="U31" si="50">IF(OR(SUMPRODUCT(--(U29:U30=""),--(V29:V30=""))&gt;0,COUNTIF(V29:V30,"M")&gt;0, COUNTIF(V29:V30,"X")=2),"",SUM(U29,U30))</f>
        <v>0</v>
      </c>
      <c r="V31" s="253" t="str">
        <f t="shared" ref="V31" si="51">IF(AND(AND(V29="X",V30="X"),SUM(U29,U30)=0,ISNUMBER(U31)),"",IF(OR(V29="M",V30="M"),"M",IF(AND(V29=V30,OR(V29="X",V29="W",V29="Z")), UPPER(V29),"")))</f>
        <v/>
      </c>
      <c r="W31" s="254"/>
      <c r="X31" s="260">
        <f t="shared" ref="X31" si="52">IF(OR(SUMPRODUCT(--(X29:X30=""),--(Y29:Y30=""))&gt;0,COUNTIF(Y29:Y30,"M")&gt;0, COUNTIF(Y29:Y30,"X")=2),"",SUM(X29,X30))</f>
        <v>0</v>
      </c>
      <c r="Y31" s="253" t="str">
        <f t="shared" ref="Y31" si="53">IF(AND(AND(Y29="X",Y30="X"),SUM(X29,X30)=0,ISNUMBER(X31)),"",IF(OR(Y29="M",Y30="M"),"M",IF(AND(Y29=Y30,OR(Y29="X",Y29="W",Y29="Z")), UPPER(Y29),"")))</f>
        <v/>
      </c>
      <c r="Z31" s="254"/>
      <c r="AA31" s="260">
        <f t="shared" ref="AA31" si="54">IF(OR(SUMPRODUCT(--(AA29:AA30=""),--(AB29:AB30=""))&gt;0,COUNTIF(AB29:AB30,"M")&gt;0, COUNTIF(AB29:AB30,"X")=2),"",SUM(AA29,AA30))</f>
        <v>0</v>
      </c>
      <c r="AB31" s="253" t="str">
        <f t="shared" ref="AB31" si="55">IF(AND(AND(AB29="X",AB30="X"),SUM(AA29,AA30)=0,ISNUMBER(AA31)),"",IF(OR(AB29="M",AB30="M"),"M",IF(AND(AB29=AB30,OR(AB29="X",AB29="W",AB29="Z")), UPPER(AB29),"")))</f>
        <v/>
      </c>
      <c r="AC31" s="254"/>
      <c r="AD31" s="260">
        <f t="shared" ref="AD31" si="56">IF(OR(SUMPRODUCT(--(AD29:AD30=""),--(AE29:AE30=""))&gt;0,COUNTIF(AE29:AE30,"M")&gt;0, COUNTIF(AE29:AE30,"X")=2),"",SUM(AD29,AD30))</f>
        <v>0</v>
      </c>
      <c r="AE31" s="253" t="str">
        <f t="shared" ref="AE31" si="57">IF(AND(AND(AE29="X",AE30="X"),SUM(AD29,AD30)=0,ISNUMBER(AD31)),"",IF(OR(AE29="M",AE30="M"),"M",IF(AND(AE29=AE30,OR(AE29="X",AE29="W",AE29="Z")), UPPER(AE29),"")))</f>
        <v/>
      </c>
      <c r="AF31" s="254"/>
      <c r="AG31" s="60"/>
    </row>
    <row r="32" spans="2:33" ht="15" customHeight="1" x14ac:dyDescent="0.2">
      <c r="B32" s="56"/>
      <c r="C32" s="64"/>
      <c r="D32" s="325"/>
      <c r="E32" s="327"/>
      <c r="F32" s="118" t="s">
        <v>1</v>
      </c>
      <c r="G32" s="62" t="s">
        <v>54</v>
      </c>
      <c r="H32" s="62" t="s">
        <v>68</v>
      </c>
      <c r="I32" s="62" t="s">
        <v>66</v>
      </c>
      <c r="J32" s="62" t="s">
        <v>58</v>
      </c>
      <c r="K32" s="62" t="s">
        <v>61</v>
      </c>
      <c r="L32" s="62" t="s">
        <v>57</v>
      </c>
      <c r="M32" s="62" t="s">
        <v>57</v>
      </c>
      <c r="N32" s="62" t="s">
        <v>57</v>
      </c>
      <c r="O32" s="258">
        <v>0</v>
      </c>
      <c r="P32" s="247"/>
      <c r="Q32" s="248"/>
      <c r="R32" s="258">
        <v>0</v>
      </c>
      <c r="S32" s="270"/>
      <c r="T32" s="248"/>
      <c r="U32" s="258">
        <v>0</v>
      </c>
      <c r="V32" s="247"/>
      <c r="W32" s="248"/>
      <c r="X32" s="258">
        <v>0</v>
      </c>
      <c r="Y32" s="247"/>
      <c r="Z32" s="248"/>
      <c r="AA32" s="258">
        <v>0</v>
      </c>
      <c r="AB32" s="247"/>
      <c r="AC32" s="248"/>
      <c r="AD32" s="260">
        <f>IF(OR(EXACT(O32,P32),EXACT(R32,S32),EXACT(U32,V32),EXACT(X32,Y32),EXACT(AA32,AB32),AND(P32="X",S32="X",V32="X",Y32="X",AB32="X"),OR(P32="M", S32="M",V32="M", Y32="M", AB32="M")),"",SUM(O32,R32,U32,X32,AA32))</f>
        <v>0</v>
      </c>
      <c r="AE32" s="253" t="str">
        <f xml:space="preserve"> IF(AND(AND(P32="X",S32="X",V32="X",Y32="X",AB32="X"),SUM(O32,R32,U32,X32,AA32)=0,ISNUMBER(AD32)),"",IF(OR(P32="M",S32="M",V32="M",Y32="M",AB32="M"),"M",IF(AND(P32=S32,P32=V32,P32=Y32,P32=AB32,OR(P32="X",P32="W",P32="Z")),UPPER(P32),"")))</f>
        <v/>
      </c>
      <c r="AF32" s="254"/>
      <c r="AG32" s="60"/>
    </row>
    <row r="33" spans="2:33" ht="15" customHeight="1" x14ac:dyDescent="0.2">
      <c r="B33" s="56"/>
      <c r="C33" s="64"/>
      <c r="D33" s="325"/>
      <c r="E33" s="327"/>
      <c r="F33" s="120" t="s">
        <v>121</v>
      </c>
      <c r="G33" s="62" t="s">
        <v>54</v>
      </c>
      <c r="H33" s="62" t="s">
        <v>68</v>
      </c>
      <c r="I33" s="62" t="s">
        <v>66</v>
      </c>
      <c r="J33" s="62" t="s">
        <v>58</v>
      </c>
      <c r="K33" s="62" t="s">
        <v>58</v>
      </c>
      <c r="L33" s="62" t="s">
        <v>57</v>
      </c>
      <c r="M33" s="62" t="s">
        <v>57</v>
      </c>
      <c r="N33" s="62" t="s">
        <v>57</v>
      </c>
      <c r="O33" s="260">
        <f>IF(OR(AND(O28="",P28=""),AND(O31="",P31=""),AND(O32="",P32=""),AND(P28="X",P31="X",P32="X"),OR(P28="M",P31="M",P32="M")),"",SUM(O28,O31,O32))</f>
        <v>0</v>
      </c>
      <c r="P33" s="253" t="str">
        <f>IF(AND(AND(P28="X",P31="X",P32="X"),SUM(O28,O31,O32)=0,ISNUMBER(O33)),"",IF(OR(P28="M",P31="M",P32="M"),"M",IF(AND(P28=P31,P28=P32,OR(P28="X",P28="W",P28="Z")), UPPER(P28),"")))</f>
        <v/>
      </c>
      <c r="Q33" s="254"/>
      <c r="R33" s="260">
        <f t="shared" ref="R33" si="58">IF(OR(AND(R28="",S28=""),AND(R31="",S31=""),AND(R32="",S32=""),AND(S28="X",S31="X",S32="X"),OR(S28="M",S31="M",S32="M")),"",SUM(R28,R31,R32))</f>
        <v>0</v>
      </c>
      <c r="S33" s="253" t="str">
        <f t="shared" ref="S33" si="59">IF(AND(AND(S28="X",S31="X",S32="X"),SUM(R28,R31,R32)=0,ISNUMBER(R33)),"",IF(OR(S28="M",S31="M",S32="M"),"M",IF(AND(S28=S31,S28=S32,OR(S28="X",S28="W",S28="Z")), UPPER(S28),"")))</f>
        <v/>
      </c>
      <c r="T33" s="254"/>
      <c r="U33" s="260">
        <f t="shared" ref="U33" si="60">IF(OR(AND(U28="",V28=""),AND(U31="",V31=""),AND(U32="",V32=""),AND(V28="X",V31="X",V32="X"),OR(V28="M",V31="M",V32="M")),"",SUM(U28,U31,U32))</f>
        <v>0</v>
      </c>
      <c r="V33" s="253" t="str">
        <f t="shared" ref="V33" si="61">IF(AND(AND(V28="X",V31="X",V32="X"),SUM(U28,U31,U32)=0,ISNUMBER(U33)),"",IF(OR(V28="M",V31="M",V32="M"),"M",IF(AND(V28=V31,V28=V32,OR(V28="X",V28="W",V28="Z")), UPPER(V28),"")))</f>
        <v/>
      </c>
      <c r="W33" s="254"/>
      <c r="X33" s="260">
        <f t="shared" ref="X33" si="62">IF(OR(AND(X28="",Y28=""),AND(X31="",Y31=""),AND(X32="",Y32=""),AND(Y28="X",Y31="X",Y32="X"),OR(Y28="M",Y31="M",Y32="M")),"",SUM(X28,X31,X32))</f>
        <v>0</v>
      </c>
      <c r="Y33" s="253" t="str">
        <f t="shared" ref="Y33" si="63">IF(AND(AND(Y28="X",Y31="X",Y32="X"),SUM(X28,X31,X32)=0,ISNUMBER(X33)),"",IF(OR(Y28="M",Y31="M",Y32="M"),"M",IF(AND(Y28=Y31,Y28=Y32,OR(Y28="X",Y28="W",Y28="Z")), UPPER(Y28),"")))</f>
        <v/>
      </c>
      <c r="Z33" s="254"/>
      <c r="AA33" s="260">
        <f t="shared" ref="AA33" si="64">IF(OR(AND(AA28="",AB28=""),AND(AA31="",AB31=""),AND(AA32="",AB32=""),AND(AB28="X",AB31="X",AB32="X"),OR(AB28="M",AB31="M",AB32="M")),"",SUM(AA28,AA31,AA32))</f>
        <v>0</v>
      </c>
      <c r="AB33" s="253" t="str">
        <f t="shared" ref="AB33" si="65">IF(AND(AND(AB28="X",AB31="X",AB32="X"),SUM(AA28,AA31,AA32)=0,ISNUMBER(AA33)),"",IF(OR(AB28="M",AB31="M",AB32="M"),"M",IF(AND(AB28=AB31,AB28=AB32,OR(AB28="X",AB28="W",AB28="Z")), UPPER(AB28),"")))</f>
        <v/>
      </c>
      <c r="AC33" s="254"/>
      <c r="AD33" s="260">
        <f t="shared" ref="AD33" si="66">IF(OR(AND(AD28="",AE28=""),AND(AD31="",AE31=""),AND(AD32="",AE32=""),AND(AE28="X",AE31="X",AE32="X"),OR(AE28="M",AE31="M",AE32="M")),"",SUM(AD28,AD31,AD32))</f>
        <v>0</v>
      </c>
      <c r="AE33" s="253" t="str">
        <f t="shared" ref="AE33" si="67">IF(AND(AND(AE28="X",AE31="X",AE32="X"),SUM(AD28,AD31,AD32)=0,ISNUMBER(AD33)),"",IF(OR(AE28="M",AE31="M",AE32="M"),"M",IF(AND(AE28=AE31,AE28=AE32,OR(AE28="X",AE28="W",AE28="Z")), UPPER(AE28),"")))</f>
        <v/>
      </c>
      <c r="AF33" s="254"/>
      <c r="AG33" s="60"/>
    </row>
    <row r="34" spans="2:33" ht="15" customHeight="1" x14ac:dyDescent="0.2">
      <c r="B34" s="56"/>
      <c r="C34" s="64"/>
      <c r="D34" s="325"/>
      <c r="E34" s="327" t="s">
        <v>67</v>
      </c>
      <c r="F34" s="118" t="s">
        <v>124</v>
      </c>
      <c r="G34" s="62" t="s">
        <v>54</v>
      </c>
      <c r="H34" s="62" t="s">
        <v>58</v>
      </c>
      <c r="I34" s="62" t="s">
        <v>66</v>
      </c>
      <c r="J34" s="62" t="s">
        <v>58</v>
      </c>
      <c r="K34" s="62" t="s">
        <v>125</v>
      </c>
      <c r="L34" s="62" t="s">
        <v>57</v>
      </c>
      <c r="M34" s="62" t="s">
        <v>57</v>
      </c>
      <c r="N34" s="62" t="s">
        <v>57</v>
      </c>
      <c r="O34" s="261">
        <f>IF(OR(AND(O14="",P14=""),AND(O24="",P24=""),AND(P14="X",P24="X"),OR(P14="M",P24="M")),"",SUM(O14,O24))</f>
        <v>0</v>
      </c>
      <c r="P34" s="262" t="str">
        <f>IF(AND(AND(P14="X",P24="X"),SUM(O14,O24)=0,ISNUMBER(O34)),"",IF(OR(P14="M",P24="M"),"M",IF(AND(P14=P24,OR(P14="X",P14="W",P14="Z")), UPPER(P14),"")))</f>
        <v/>
      </c>
      <c r="Q34" s="263"/>
      <c r="R34" s="261">
        <f t="shared" ref="R34:R43" si="68">IF(OR(AND(R14="",S14=""),AND(R24="",S24=""),AND(S14="X",S24="X"),OR(S14="M",S24="M")),"",SUM(R14,R24))</f>
        <v>0</v>
      </c>
      <c r="S34" s="262" t="str">
        <f t="shared" ref="S34:S43" si="69">IF(AND(AND(S14="X",S24="X"),SUM(R14,R24)=0,ISNUMBER(R34)),"",IF(OR(S14="M",S24="M"),"M",IF(AND(S14=S24,OR(S14="X",S14="W",S14="Z")), UPPER(S14),"")))</f>
        <v/>
      </c>
      <c r="T34" s="263"/>
      <c r="U34" s="261">
        <f t="shared" ref="U34:U43" si="70">IF(OR(AND(U14="",V14=""),AND(U24="",V24=""),AND(V14="X",V24="X"),OR(V14="M",V24="M")),"",SUM(U14,U24))</f>
        <v>0</v>
      </c>
      <c r="V34" s="262" t="str">
        <f t="shared" ref="V34:V43" si="71">IF(AND(AND(V14="X",V24="X"),SUM(U14,U24)=0,ISNUMBER(U34)),"",IF(OR(V14="M",V24="M"),"M",IF(AND(V14=V24,OR(V14="X",V14="W",V14="Z")), UPPER(V14),"")))</f>
        <v/>
      </c>
      <c r="W34" s="263"/>
      <c r="X34" s="261">
        <f t="shared" ref="X34:X43" si="72">IF(OR(AND(X14="",Y14=""),AND(X24="",Y24=""),AND(Y14="X",Y24="X"),OR(Y14="M",Y24="M")),"",SUM(X14,X24))</f>
        <v>0</v>
      </c>
      <c r="Y34" s="262" t="str">
        <f t="shared" ref="Y34:Y43" si="73">IF(AND(AND(Y14="X",Y24="X"),SUM(X14,X24)=0,ISNUMBER(X34)),"",IF(OR(Y14="M",Y24="M"),"M",IF(AND(Y14=Y24,OR(Y14="X",Y14="W",Y14="Z")), UPPER(Y14),"")))</f>
        <v/>
      </c>
      <c r="Z34" s="263"/>
      <c r="AA34" s="261">
        <f t="shared" ref="AA34:AA43" si="74">IF(OR(AND(AA14="",AB14=""),AND(AA24="",AB24=""),AND(AB14="X",AB24="X"),OR(AB14="M",AB24="M")),"",SUM(AA14,AA24))</f>
        <v>0</v>
      </c>
      <c r="AB34" s="262" t="str">
        <f t="shared" ref="AB34:AB43" si="75">IF(AND(AND(AB14="X",AB24="X"),SUM(AA14,AA24)=0,ISNUMBER(AA34)),"",IF(OR(AB14="M",AB24="M"),"M",IF(AND(AB14=AB24,OR(AB14="X",AB14="W",AB14="Z")), UPPER(AB14),"")))</f>
        <v/>
      </c>
      <c r="AC34" s="263"/>
      <c r="AD34" s="261">
        <f t="shared" ref="AD34:AD43" si="76">IF(OR(AND(AD14="",AE14=""),AND(AD24="",AE24=""),AND(AE14="X",AE24="X"),OR(AE14="M",AE24="M")),"",SUM(AD14,AD24))</f>
        <v>0</v>
      </c>
      <c r="AE34" s="262" t="str">
        <f t="shared" ref="AE34:AE43" si="77">IF(AND(AND(AE14="X",AE24="X"),SUM(AD14,AD24)=0,ISNUMBER(AD34)),"",IF(OR(AE14="M",AE24="M"),"M",IF(AND(AE14=AE24,OR(AE14="X",AE14="W",AE14="Z")), UPPER(AE14),"")))</f>
        <v/>
      </c>
      <c r="AF34" s="263"/>
      <c r="AG34" s="60"/>
    </row>
    <row r="35" spans="2:33" ht="15" customHeight="1" x14ac:dyDescent="0.2">
      <c r="B35" s="56"/>
      <c r="C35" s="64"/>
      <c r="D35" s="325"/>
      <c r="E35" s="327"/>
      <c r="F35" s="118" t="s">
        <v>2</v>
      </c>
      <c r="G35" s="62" t="s">
        <v>54</v>
      </c>
      <c r="H35" s="62" t="s">
        <v>58</v>
      </c>
      <c r="I35" s="62" t="s">
        <v>66</v>
      </c>
      <c r="J35" s="62" t="s">
        <v>58</v>
      </c>
      <c r="K35" s="62" t="s">
        <v>126</v>
      </c>
      <c r="L35" s="62" t="s">
        <v>57</v>
      </c>
      <c r="M35" s="62" t="s">
        <v>57</v>
      </c>
      <c r="N35" s="62" t="s">
        <v>57</v>
      </c>
      <c r="O35" s="261">
        <f t="shared" ref="O35:O43" si="78">IF(OR(AND(O15="",P15=""),AND(O25="",P25=""),AND(P15="X",P25="X"),OR(P15="M",P25="M")),"",SUM(O15,O25))</f>
        <v>0</v>
      </c>
      <c r="P35" s="262" t="str">
        <f t="shared" ref="P35:P43" si="79">IF(AND(AND(P15="X",P25="X"),SUM(O15,O25)=0,ISNUMBER(O35)),"",IF(OR(P15="M",P25="M"),"M",IF(AND(P15=P25,OR(P15="X",P15="W",P15="Z")), UPPER(P15),"")))</f>
        <v/>
      </c>
      <c r="Q35" s="263"/>
      <c r="R35" s="261">
        <f t="shared" si="68"/>
        <v>0</v>
      </c>
      <c r="S35" s="262" t="str">
        <f t="shared" si="69"/>
        <v/>
      </c>
      <c r="T35" s="263"/>
      <c r="U35" s="261">
        <f t="shared" si="70"/>
        <v>0</v>
      </c>
      <c r="V35" s="262" t="str">
        <f t="shared" si="71"/>
        <v/>
      </c>
      <c r="W35" s="263"/>
      <c r="X35" s="261">
        <f t="shared" si="72"/>
        <v>0</v>
      </c>
      <c r="Y35" s="262" t="str">
        <f t="shared" si="73"/>
        <v/>
      </c>
      <c r="Z35" s="263"/>
      <c r="AA35" s="261">
        <f t="shared" si="74"/>
        <v>0</v>
      </c>
      <c r="AB35" s="262" t="str">
        <f t="shared" si="75"/>
        <v/>
      </c>
      <c r="AC35" s="263"/>
      <c r="AD35" s="261">
        <f t="shared" si="76"/>
        <v>0</v>
      </c>
      <c r="AE35" s="262" t="str">
        <f t="shared" si="77"/>
        <v/>
      </c>
      <c r="AF35" s="263"/>
      <c r="AG35" s="60"/>
    </row>
    <row r="36" spans="2:33" ht="15" customHeight="1" x14ac:dyDescent="0.2">
      <c r="B36" s="56"/>
      <c r="C36" s="64"/>
      <c r="D36" s="325"/>
      <c r="E36" s="327"/>
      <c r="F36" s="118" t="s">
        <v>3</v>
      </c>
      <c r="G36" s="62" t="s">
        <v>54</v>
      </c>
      <c r="H36" s="62" t="s">
        <v>58</v>
      </c>
      <c r="I36" s="62" t="s">
        <v>66</v>
      </c>
      <c r="J36" s="62" t="s">
        <v>58</v>
      </c>
      <c r="K36" s="62" t="s">
        <v>127</v>
      </c>
      <c r="L36" s="62" t="s">
        <v>57</v>
      </c>
      <c r="M36" s="62" t="s">
        <v>57</v>
      </c>
      <c r="N36" s="62" t="s">
        <v>57</v>
      </c>
      <c r="O36" s="261">
        <f t="shared" si="78"/>
        <v>0</v>
      </c>
      <c r="P36" s="262" t="str">
        <f t="shared" si="79"/>
        <v/>
      </c>
      <c r="Q36" s="263"/>
      <c r="R36" s="261">
        <f t="shared" si="68"/>
        <v>0</v>
      </c>
      <c r="S36" s="262" t="str">
        <f t="shared" si="69"/>
        <v/>
      </c>
      <c r="T36" s="263"/>
      <c r="U36" s="261">
        <f t="shared" si="70"/>
        <v>0</v>
      </c>
      <c r="V36" s="262" t="str">
        <f t="shared" si="71"/>
        <v/>
      </c>
      <c r="W36" s="263"/>
      <c r="X36" s="261">
        <f t="shared" si="72"/>
        <v>0</v>
      </c>
      <c r="Y36" s="262" t="str">
        <f t="shared" si="73"/>
        <v/>
      </c>
      <c r="Z36" s="263"/>
      <c r="AA36" s="261">
        <f t="shared" si="74"/>
        <v>0</v>
      </c>
      <c r="AB36" s="262" t="str">
        <f t="shared" si="75"/>
        <v/>
      </c>
      <c r="AC36" s="263"/>
      <c r="AD36" s="261">
        <f t="shared" si="76"/>
        <v>0</v>
      </c>
      <c r="AE36" s="262" t="str">
        <f t="shared" si="77"/>
        <v/>
      </c>
      <c r="AF36" s="263"/>
      <c r="AG36" s="60"/>
    </row>
    <row r="37" spans="2:33" ht="15" customHeight="1" x14ac:dyDescent="0.2">
      <c r="B37" s="56"/>
      <c r="C37" s="64"/>
      <c r="D37" s="325"/>
      <c r="E37" s="327"/>
      <c r="F37" s="118" t="s">
        <v>4</v>
      </c>
      <c r="G37" s="62" t="s">
        <v>54</v>
      </c>
      <c r="H37" s="62" t="s">
        <v>58</v>
      </c>
      <c r="I37" s="62" t="s">
        <v>66</v>
      </c>
      <c r="J37" s="62" t="s">
        <v>58</v>
      </c>
      <c r="K37" s="62" t="s">
        <v>128</v>
      </c>
      <c r="L37" s="62" t="s">
        <v>57</v>
      </c>
      <c r="M37" s="62" t="s">
        <v>57</v>
      </c>
      <c r="N37" s="62" t="s">
        <v>57</v>
      </c>
      <c r="O37" s="261">
        <f t="shared" si="78"/>
        <v>0</v>
      </c>
      <c r="P37" s="262" t="str">
        <f t="shared" si="79"/>
        <v/>
      </c>
      <c r="Q37" s="263"/>
      <c r="R37" s="261">
        <f t="shared" si="68"/>
        <v>0</v>
      </c>
      <c r="S37" s="262" t="str">
        <f t="shared" si="69"/>
        <v/>
      </c>
      <c r="T37" s="263"/>
      <c r="U37" s="261">
        <f t="shared" si="70"/>
        <v>0</v>
      </c>
      <c r="V37" s="262" t="str">
        <f t="shared" si="71"/>
        <v/>
      </c>
      <c r="W37" s="263"/>
      <c r="X37" s="261">
        <f t="shared" si="72"/>
        <v>0</v>
      </c>
      <c r="Y37" s="262" t="str">
        <f t="shared" si="73"/>
        <v/>
      </c>
      <c r="Z37" s="263"/>
      <c r="AA37" s="261">
        <f t="shared" si="74"/>
        <v>0</v>
      </c>
      <c r="AB37" s="262" t="str">
        <f t="shared" si="75"/>
        <v/>
      </c>
      <c r="AC37" s="263"/>
      <c r="AD37" s="261">
        <f t="shared" si="76"/>
        <v>0</v>
      </c>
      <c r="AE37" s="262" t="str">
        <f t="shared" si="77"/>
        <v/>
      </c>
      <c r="AF37" s="263"/>
      <c r="AG37" s="60"/>
    </row>
    <row r="38" spans="2:33" ht="15" customHeight="1" x14ac:dyDescent="0.2">
      <c r="B38" s="56"/>
      <c r="C38" s="64"/>
      <c r="D38" s="325"/>
      <c r="E38" s="327"/>
      <c r="F38" s="119" t="s">
        <v>129</v>
      </c>
      <c r="G38" s="62" t="s">
        <v>54</v>
      </c>
      <c r="H38" s="62" t="s">
        <v>58</v>
      </c>
      <c r="I38" s="62" t="s">
        <v>66</v>
      </c>
      <c r="J38" s="62" t="s">
        <v>58</v>
      </c>
      <c r="K38" s="62" t="s">
        <v>130</v>
      </c>
      <c r="L38" s="62" t="s">
        <v>57</v>
      </c>
      <c r="M38" s="62" t="s">
        <v>57</v>
      </c>
      <c r="N38" s="62" t="s">
        <v>57</v>
      </c>
      <c r="O38" s="261">
        <f t="shared" si="78"/>
        <v>0</v>
      </c>
      <c r="P38" s="262" t="str">
        <f t="shared" si="79"/>
        <v/>
      </c>
      <c r="Q38" s="263"/>
      <c r="R38" s="261">
        <f t="shared" si="68"/>
        <v>0</v>
      </c>
      <c r="S38" s="262" t="str">
        <f t="shared" si="69"/>
        <v/>
      </c>
      <c r="T38" s="263"/>
      <c r="U38" s="261">
        <f t="shared" si="70"/>
        <v>0</v>
      </c>
      <c r="V38" s="262" t="str">
        <f t="shared" si="71"/>
        <v/>
      </c>
      <c r="W38" s="263"/>
      <c r="X38" s="261">
        <f t="shared" si="72"/>
        <v>0</v>
      </c>
      <c r="Y38" s="262" t="str">
        <f t="shared" si="73"/>
        <v/>
      </c>
      <c r="Z38" s="263"/>
      <c r="AA38" s="261">
        <f t="shared" si="74"/>
        <v>0</v>
      </c>
      <c r="AB38" s="262" t="str">
        <f t="shared" si="75"/>
        <v/>
      </c>
      <c r="AC38" s="263"/>
      <c r="AD38" s="261">
        <f t="shared" si="76"/>
        <v>0</v>
      </c>
      <c r="AE38" s="262" t="str">
        <f t="shared" si="77"/>
        <v/>
      </c>
      <c r="AF38" s="263"/>
      <c r="AG38" s="60"/>
    </row>
    <row r="39" spans="2:33" ht="15" customHeight="1" x14ac:dyDescent="0.2">
      <c r="B39" s="56"/>
      <c r="C39" s="64"/>
      <c r="D39" s="325"/>
      <c r="E39" s="327"/>
      <c r="F39" s="118" t="s">
        <v>5</v>
      </c>
      <c r="G39" s="62" t="s">
        <v>54</v>
      </c>
      <c r="H39" s="62" t="s">
        <v>58</v>
      </c>
      <c r="I39" s="62" t="s">
        <v>66</v>
      </c>
      <c r="J39" s="62" t="s">
        <v>58</v>
      </c>
      <c r="K39" s="62" t="s">
        <v>131</v>
      </c>
      <c r="L39" s="62" t="s">
        <v>57</v>
      </c>
      <c r="M39" s="62" t="s">
        <v>57</v>
      </c>
      <c r="N39" s="62" t="s">
        <v>57</v>
      </c>
      <c r="O39" s="261">
        <f t="shared" si="78"/>
        <v>0</v>
      </c>
      <c r="P39" s="262" t="str">
        <f t="shared" si="79"/>
        <v/>
      </c>
      <c r="Q39" s="263"/>
      <c r="R39" s="261">
        <f t="shared" si="68"/>
        <v>0</v>
      </c>
      <c r="S39" s="262" t="str">
        <f t="shared" si="69"/>
        <v/>
      </c>
      <c r="T39" s="263"/>
      <c r="U39" s="261">
        <f t="shared" si="70"/>
        <v>0</v>
      </c>
      <c r="V39" s="262" t="str">
        <f t="shared" si="71"/>
        <v/>
      </c>
      <c r="W39" s="263"/>
      <c r="X39" s="261">
        <f t="shared" si="72"/>
        <v>0</v>
      </c>
      <c r="Y39" s="262" t="str">
        <f t="shared" si="73"/>
        <v/>
      </c>
      <c r="Z39" s="263"/>
      <c r="AA39" s="261">
        <f t="shared" si="74"/>
        <v>0</v>
      </c>
      <c r="AB39" s="262" t="str">
        <f t="shared" si="75"/>
        <v/>
      </c>
      <c r="AC39" s="263"/>
      <c r="AD39" s="261">
        <f t="shared" si="76"/>
        <v>0</v>
      </c>
      <c r="AE39" s="262" t="str">
        <f t="shared" si="77"/>
        <v/>
      </c>
      <c r="AF39" s="263"/>
      <c r="AG39" s="60"/>
    </row>
    <row r="40" spans="2:33" ht="15" customHeight="1" x14ac:dyDescent="0.2">
      <c r="B40" s="56"/>
      <c r="C40" s="64"/>
      <c r="D40" s="325"/>
      <c r="E40" s="327"/>
      <c r="F40" s="118" t="s">
        <v>132</v>
      </c>
      <c r="G40" s="62" t="s">
        <v>54</v>
      </c>
      <c r="H40" s="62" t="s">
        <v>58</v>
      </c>
      <c r="I40" s="62" t="s">
        <v>66</v>
      </c>
      <c r="J40" s="62" t="s">
        <v>58</v>
      </c>
      <c r="K40" s="62" t="s">
        <v>133</v>
      </c>
      <c r="L40" s="62" t="s">
        <v>57</v>
      </c>
      <c r="M40" s="62" t="s">
        <v>57</v>
      </c>
      <c r="N40" s="62" t="s">
        <v>57</v>
      </c>
      <c r="O40" s="261">
        <f t="shared" si="78"/>
        <v>0</v>
      </c>
      <c r="P40" s="262" t="str">
        <f t="shared" si="79"/>
        <v/>
      </c>
      <c r="Q40" s="263"/>
      <c r="R40" s="261">
        <f t="shared" si="68"/>
        <v>0</v>
      </c>
      <c r="S40" s="262" t="str">
        <f t="shared" si="69"/>
        <v/>
      </c>
      <c r="T40" s="263"/>
      <c r="U40" s="261">
        <f t="shared" si="70"/>
        <v>0</v>
      </c>
      <c r="V40" s="262" t="str">
        <f t="shared" si="71"/>
        <v/>
      </c>
      <c r="W40" s="263"/>
      <c r="X40" s="261">
        <f t="shared" si="72"/>
        <v>0</v>
      </c>
      <c r="Y40" s="262" t="str">
        <f t="shared" si="73"/>
        <v/>
      </c>
      <c r="Z40" s="263"/>
      <c r="AA40" s="261">
        <f t="shared" si="74"/>
        <v>0</v>
      </c>
      <c r="AB40" s="262" t="str">
        <f t="shared" si="75"/>
        <v/>
      </c>
      <c r="AC40" s="263"/>
      <c r="AD40" s="261">
        <f t="shared" si="76"/>
        <v>0</v>
      </c>
      <c r="AE40" s="262" t="str">
        <f t="shared" si="77"/>
        <v/>
      </c>
      <c r="AF40" s="263"/>
      <c r="AG40" s="60"/>
    </row>
    <row r="41" spans="2:33" ht="15" customHeight="1" x14ac:dyDescent="0.2">
      <c r="B41" s="56"/>
      <c r="C41" s="64"/>
      <c r="D41" s="325"/>
      <c r="E41" s="327"/>
      <c r="F41" s="119" t="s">
        <v>134</v>
      </c>
      <c r="G41" s="62" t="s">
        <v>54</v>
      </c>
      <c r="H41" s="62" t="s">
        <v>58</v>
      </c>
      <c r="I41" s="62" t="s">
        <v>66</v>
      </c>
      <c r="J41" s="62" t="s">
        <v>58</v>
      </c>
      <c r="K41" s="62" t="s">
        <v>135</v>
      </c>
      <c r="L41" s="62" t="s">
        <v>57</v>
      </c>
      <c r="M41" s="62" t="s">
        <v>57</v>
      </c>
      <c r="N41" s="62" t="s">
        <v>57</v>
      </c>
      <c r="O41" s="261">
        <f t="shared" si="78"/>
        <v>0</v>
      </c>
      <c r="P41" s="262" t="str">
        <f t="shared" si="79"/>
        <v/>
      </c>
      <c r="Q41" s="263"/>
      <c r="R41" s="261">
        <f t="shared" si="68"/>
        <v>0</v>
      </c>
      <c r="S41" s="262" t="str">
        <f t="shared" si="69"/>
        <v/>
      </c>
      <c r="T41" s="263"/>
      <c r="U41" s="261">
        <f t="shared" si="70"/>
        <v>0</v>
      </c>
      <c r="V41" s="262" t="str">
        <f t="shared" si="71"/>
        <v/>
      </c>
      <c r="W41" s="263"/>
      <c r="X41" s="261">
        <f t="shared" si="72"/>
        <v>0</v>
      </c>
      <c r="Y41" s="262" t="str">
        <f t="shared" si="73"/>
        <v/>
      </c>
      <c r="Z41" s="263"/>
      <c r="AA41" s="261">
        <f t="shared" si="74"/>
        <v>0</v>
      </c>
      <c r="AB41" s="262" t="str">
        <f t="shared" si="75"/>
        <v/>
      </c>
      <c r="AC41" s="263"/>
      <c r="AD41" s="261">
        <f t="shared" si="76"/>
        <v>0</v>
      </c>
      <c r="AE41" s="262" t="str">
        <f t="shared" si="77"/>
        <v/>
      </c>
      <c r="AF41" s="263"/>
      <c r="AG41" s="60"/>
    </row>
    <row r="42" spans="2:33" ht="15" customHeight="1" x14ac:dyDescent="0.2">
      <c r="B42" s="56"/>
      <c r="C42" s="64"/>
      <c r="D42" s="325"/>
      <c r="E42" s="327"/>
      <c r="F42" s="118" t="s">
        <v>1</v>
      </c>
      <c r="G42" s="62" t="s">
        <v>54</v>
      </c>
      <c r="H42" s="62" t="s">
        <v>58</v>
      </c>
      <c r="I42" s="62" t="s">
        <v>66</v>
      </c>
      <c r="J42" s="62" t="s">
        <v>58</v>
      </c>
      <c r="K42" s="62" t="s">
        <v>61</v>
      </c>
      <c r="L42" s="62" t="s">
        <v>57</v>
      </c>
      <c r="M42" s="62" t="s">
        <v>57</v>
      </c>
      <c r="N42" s="62" t="s">
        <v>57</v>
      </c>
      <c r="O42" s="261">
        <f t="shared" si="78"/>
        <v>0</v>
      </c>
      <c r="P42" s="262" t="str">
        <f t="shared" si="79"/>
        <v/>
      </c>
      <c r="Q42" s="263"/>
      <c r="R42" s="261">
        <f t="shared" si="68"/>
        <v>0</v>
      </c>
      <c r="S42" s="262" t="str">
        <f t="shared" si="69"/>
        <v/>
      </c>
      <c r="T42" s="263"/>
      <c r="U42" s="261">
        <f t="shared" si="70"/>
        <v>0</v>
      </c>
      <c r="V42" s="262" t="str">
        <f t="shared" si="71"/>
        <v/>
      </c>
      <c r="W42" s="263"/>
      <c r="X42" s="261">
        <f t="shared" si="72"/>
        <v>0</v>
      </c>
      <c r="Y42" s="262" t="str">
        <f t="shared" si="73"/>
        <v/>
      </c>
      <c r="Z42" s="263"/>
      <c r="AA42" s="261">
        <f t="shared" si="74"/>
        <v>0</v>
      </c>
      <c r="AB42" s="262" t="str">
        <f t="shared" si="75"/>
        <v/>
      </c>
      <c r="AC42" s="263"/>
      <c r="AD42" s="261">
        <f t="shared" si="76"/>
        <v>0</v>
      </c>
      <c r="AE42" s="262" t="str">
        <f t="shared" si="77"/>
        <v/>
      </c>
      <c r="AF42" s="263"/>
      <c r="AG42" s="60"/>
    </row>
    <row r="43" spans="2:33" ht="15" customHeight="1" x14ac:dyDescent="0.2">
      <c r="B43" s="56"/>
      <c r="C43" s="64"/>
      <c r="D43" s="326"/>
      <c r="E43" s="327"/>
      <c r="F43" s="120" t="s">
        <v>121</v>
      </c>
      <c r="G43" s="62" t="s">
        <v>54</v>
      </c>
      <c r="H43" s="62" t="s">
        <v>58</v>
      </c>
      <c r="I43" s="62" t="s">
        <v>66</v>
      </c>
      <c r="J43" s="62" t="s">
        <v>58</v>
      </c>
      <c r="K43" s="62" t="s">
        <v>58</v>
      </c>
      <c r="L43" s="62" t="s">
        <v>57</v>
      </c>
      <c r="M43" s="62" t="s">
        <v>57</v>
      </c>
      <c r="N43" s="62" t="s">
        <v>57</v>
      </c>
      <c r="O43" s="261">
        <f t="shared" si="78"/>
        <v>0</v>
      </c>
      <c r="P43" s="262" t="str">
        <f t="shared" si="79"/>
        <v/>
      </c>
      <c r="Q43" s="263"/>
      <c r="R43" s="261">
        <f t="shared" si="68"/>
        <v>0</v>
      </c>
      <c r="S43" s="262" t="str">
        <f t="shared" si="69"/>
        <v/>
      </c>
      <c r="T43" s="263"/>
      <c r="U43" s="261">
        <f t="shared" si="70"/>
        <v>0</v>
      </c>
      <c r="V43" s="262" t="str">
        <f t="shared" si="71"/>
        <v/>
      </c>
      <c r="W43" s="263"/>
      <c r="X43" s="261">
        <f t="shared" si="72"/>
        <v>0</v>
      </c>
      <c r="Y43" s="262" t="str">
        <f t="shared" si="73"/>
        <v/>
      </c>
      <c r="Z43" s="263"/>
      <c r="AA43" s="261">
        <f t="shared" si="74"/>
        <v>0</v>
      </c>
      <c r="AB43" s="262" t="str">
        <f t="shared" si="75"/>
        <v/>
      </c>
      <c r="AC43" s="263"/>
      <c r="AD43" s="261">
        <f t="shared" si="76"/>
        <v>0</v>
      </c>
      <c r="AE43" s="262" t="str">
        <f t="shared" si="77"/>
        <v/>
      </c>
      <c r="AF43" s="263"/>
      <c r="AG43" s="60"/>
    </row>
    <row r="44" spans="2:33" ht="15" customHeight="1" x14ac:dyDescent="0.2">
      <c r="B44" s="56"/>
      <c r="C44" s="64"/>
      <c r="D44" s="64"/>
      <c r="E44" s="64"/>
      <c r="F44" s="113"/>
      <c r="G44" s="64"/>
      <c r="H44" s="64"/>
      <c r="I44" s="64"/>
      <c r="J44" s="64"/>
      <c r="K44" s="64"/>
      <c r="L44" s="64"/>
      <c r="M44" s="64"/>
      <c r="N44" s="64"/>
      <c r="O44" s="125"/>
      <c r="P44" s="64"/>
      <c r="Q44" s="64"/>
      <c r="R44" s="125"/>
      <c r="S44" s="67"/>
      <c r="T44" s="64"/>
      <c r="U44" s="125"/>
      <c r="V44" s="64"/>
      <c r="W44" s="64"/>
      <c r="X44" s="125"/>
      <c r="Y44" s="64"/>
      <c r="Z44" s="64"/>
      <c r="AA44" s="125"/>
      <c r="AB44" s="64"/>
      <c r="AC44" s="64"/>
      <c r="AD44" s="125"/>
      <c r="AE44" s="64"/>
      <c r="AF44" s="64"/>
      <c r="AG44" s="64"/>
    </row>
    <row r="45" spans="2:33" ht="15" customHeight="1" x14ac:dyDescent="0.2">
      <c r="C45" s="64"/>
      <c r="D45" s="324" t="s">
        <v>136</v>
      </c>
      <c r="E45" s="327" t="s">
        <v>71</v>
      </c>
      <c r="F45" s="118" t="s">
        <v>124</v>
      </c>
      <c r="G45" s="62" t="s">
        <v>59</v>
      </c>
      <c r="H45" s="62" t="s">
        <v>70</v>
      </c>
      <c r="I45" s="62" t="s">
        <v>66</v>
      </c>
      <c r="J45" s="62" t="s">
        <v>58</v>
      </c>
      <c r="K45" s="62" t="s">
        <v>125</v>
      </c>
      <c r="L45" s="62" t="s">
        <v>57</v>
      </c>
      <c r="M45" s="62" t="s">
        <v>57</v>
      </c>
      <c r="N45" s="62" t="s">
        <v>57</v>
      </c>
      <c r="O45" s="258"/>
      <c r="P45" s="247"/>
      <c r="Q45" s="248"/>
      <c r="R45" s="258"/>
      <c r="S45" s="270"/>
      <c r="T45" s="248"/>
      <c r="U45" s="258"/>
      <c r="V45" s="247"/>
      <c r="W45" s="248"/>
      <c r="X45" s="258"/>
      <c r="Y45" s="247"/>
      <c r="Z45" s="248"/>
      <c r="AA45" s="258"/>
      <c r="AB45" s="247"/>
      <c r="AC45" s="248"/>
      <c r="AD45" s="260" t="str">
        <f>IF(OR(EXACT(O45,P45),EXACT(R45,S45),EXACT(U45,V45),EXACT(X45,Y45),EXACT(AA45,AB45),AND(P45="X",S45="X",V45="X",Y45="X",AB45="X"),OR(P45="M", S45="M",V45="M", Y45="M", AB45="M")),"",SUM(O45,R45,U45,X45,AA45))</f>
        <v/>
      </c>
      <c r="AE45" s="253" t="str">
        <f xml:space="preserve"> IF(AND(AND(P45="X",S45="X",V45="X",Y45="X",AB45="X"),SUM(O45,R45,U45,X45,AA45)=0,ISNUMBER(AD45)),"",IF(OR(P45="M",S45="M",V45="M",Y45="M",AB45="M"),"M",IF(AND(P45=S45,P45=V45,P45=Y45,P45=AB45,OR(P45="X",P45="W",P45="Z")),UPPER(P45),"")))</f>
        <v/>
      </c>
      <c r="AF45" s="254"/>
      <c r="AG45" s="60"/>
    </row>
    <row r="46" spans="2:33" ht="15" customHeight="1" x14ac:dyDescent="0.2">
      <c r="C46" s="64"/>
      <c r="D46" s="325"/>
      <c r="E46" s="327"/>
      <c r="F46" s="118" t="s">
        <v>2</v>
      </c>
      <c r="G46" s="62" t="s">
        <v>59</v>
      </c>
      <c r="H46" s="62" t="s">
        <v>70</v>
      </c>
      <c r="I46" s="62" t="s">
        <v>66</v>
      </c>
      <c r="J46" s="62" t="s">
        <v>58</v>
      </c>
      <c r="K46" s="62" t="s">
        <v>126</v>
      </c>
      <c r="L46" s="62" t="s">
        <v>57</v>
      </c>
      <c r="M46" s="62" t="s">
        <v>57</v>
      </c>
      <c r="N46" s="62" t="s">
        <v>57</v>
      </c>
      <c r="O46" s="258"/>
      <c r="P46" s="247"/>
      <c r="Q46" s="248"/>
      <c r="R46" s="258"/>
      <c r="S46" s="270"/>
      <c r="T46" s="248"/>
      <c r="U46" s="258"/>
      <c r="V46" s="247"/>
      <c r="W46" s="248"/>
      <c r="X46" s="258"/>
      <c r="Y46" s="247"/>
      <c r="Z46" s="248"/>
      <c r="AA46" s="258"/>
      <c r="AB46" s="247"/>
      <c r="AC46" s="248"/>
      <c r="AD46" s="260" t="str">
        <f t="shared" ref="AD46:AD48" si="80">IF(OR(EXACT(O46,P46),EXACT(R46,S46),EXACT(U46,V46),EXACT(X46,Y46),EXACT(AA46,AB46),AND(P46="X",S46="X",V46="X",Y46="X",AB46="X"),OR(P46="M", S46="M",V46="M", Y46="M", AB46="M")),"",SUM(O46,R46,U46,X46,AA46))</f>
        <v/>
      </c>
      <c r="AE46" s="253" t="str">
        <f t="shared" ref="AE46:AE48" si="81" xml:space="preserve"> IF(AND(AND(P46="X",S46="X",V46="X",Y46="X",AB46="X"),SUM(O46,R46,U46,X46,AA46)=0,ISNUMBER(AD46)),"",IF(OR(P46="M",S46="M",V46="M",Y46="M",AB46="M"),"M",IF(AND(P46=S46,P46=V46,P46=Y46,P46=AB46,OR(P46="X",P46="W",P46="Z")),UPPER(P46),"")))</f>
        <v/>
      </c>
      <c r="AF46" s="254"/>
      <c r="AG46" s="60"/>
    </row>
    <row r="47" spans="2:33" ht="15" customHeight="1" x14ac:dyDescent="0.2">
      <c r="C47" s="64"/>
      <c r="D47" s="325"/>
      <c r="E47" s="327"/>
      <c r="F47" s="118" t="s">
        <v>3</v>
      </c>
      <c r="G47" s="62" t="s">
        <v>59</v>
      </c>
      <c r="H47" s="62" t="s">
        <v>70</v>
      </c>
      <c r="I47" s="62" t="s">
        <v>66</v>
      </c>
      <c r="J47" s="62" t="s">
        <v>58</v>
      </c>
      <c r="K47" s="62" t="s">
        <v>127</v>
      </c>
      <c r="L47" s="62" t="s">
        <v>57</v>
      </c>
      <c r="M47" s="62" t="s">
        <v>57</v>
      </c>
      <c r="N47" s="62" t="s">
        <v>57</v>
      </c>
      <c r="O47" s="258"/>
      <c r="P47" s="247"/>
      <c r="Q47" s="248"/>
      <c r="R47" s="258"/>
      <c r="S47" s="270"/>
      <c r="T47" s="248"/>
      <c r="U47" s="258"/>
      <c r="V47" s="247"/>
      <c r="W47" s="248"/>
      <c r="X47" s="258"/>
      <c r="Y47" s="247"/>
      <c r="Z47" s="248"/>
      <c r="AA47" s="258"/>
      <c r="AB47" s="247"/>
      <c r="AC47" s="248"/>
      <c r="AD47" s="260" t="str">
        <f t="shared" si="80"/>
        <v/>
      </c>
      <c r="AE47" s="253" t="str">
        <f t="shared" si="81"/>
        <v/>
      </c>
      <c r="AF47" s="254"/>
      <c r="AG47" s="60"/>
    </row>
    <row r="48" spans="2:33" ht="15" customHeight="1" x14ac:dyDescent="0.2">
      <c r="C48" s="64"/>
      <c r="D48" s="325"/>
      <c r="E48" s="327"/>
      <c r="F48" s="118" t="s">
        <v>4</v>
      </c>
      <c r="G48" s="62" t="s">
        <v>59</v>
      </c>
      <c r="H48" s="62" t="s">
        <v>70</v>
      </c>
      <c r="I48" s="62" t="s">
        <v>66</v>
      </c>
      <c r="J48" s="62" t="s">
        <v>58</v>
      </c>
      <c r="K48" s="62" t="s">
        <v>128</v>
      </c>
      <c r="L48" s="62" t="s">
        <v>57</v>
      </c>
      <c r="M48" s="62" t="s">
        <v>57</v>
      </c>
      <c r="N48" s="62" t="s">
        <v>57</v>
      </c>
      <c r="O48" s="258"/>
      <c r="P48" s="247"/>
      <c r="Q48" s="248"/>
      <c r="R48" s="258"/>
      <c r="S48" s="270"/>
      <c r="T48" s="248"/>
      <c r="U48" s="258"/>
      <c r="V48" s="247"/>
      <c r="W48" s="248"/>
      <c r="X48" s="258"/>
      <c r="Y48" s="247"/>
      <c r="Z48" s="248"/>
      <c r="AA48" s="258"/>
      <c r="AB48" s="247"/>
      <c r="AC48" s="248"/>
      <c r="AD48" s="260" t="str">
        <f t="shared" si="80"/>
        <v/>
      </c>
      <c r="AE48" s="253" t="str">
        <f t="shared" si="81"/>
        <v/>
      </c>
      <c r="AF48" s="254"/>
      <c r="AG48" s="60"/>
    </row>
    <row r="49" spans="3:33" ht="15" customHeight="1" x14ac:dyDescent="0.2">
      <c r="C49" s="64"/>
      <c r="D49" s="325"/>
      <c r="E49" s="327"/>
      <c r="F49" s="119" t="s">
        <v>129</v>
      </c>
      <c r="G49" s="62" t="s">
        <v>59</v>
      </c>
      <c r="H49" s="62" t="s">
        <v>70</v>
      </c>
      <c r="I49" s="62" t="s">
        <v>66</v>
      </c>
      <c r="J49" s="62" t="s">
        <v>58</v>
      </c>
      <c r="K49" s="62" t="s">
        <v>130</v>
      </c>
      <c r="L49" s="62" t="s">
        <v>57</v>
      </c>
      <c r="M49" s="62" t="s">
        <v>57</v>
      </c>
      <c r="N49" s="62" t="s">
        <v>57</v>
      </c>
      <c r="O49" s="260" t="str">
        <f>IF(OR(SUMPRODUCT(--(O45:O48=""),--(P45:P48=""))&gt;0,COUNTIF(P45:P48,"M")&gt;0, COUNTIF(P45:P48,"X")=4),"",SUM(O45:O48))</f>
        <v/>
      </c>
      <c r="P49" s="253" t="str">
        <f>IF(AND(COUNTIF(P45:P48,"X")=4,SUM(O45:O48)=0,ISNUMBER(O49)),"",IF(COUNTIF(P45:P48,"M")&gt;0,"M", IF(AND(COUNTIF(P45:P48,P45)=4,OR(P45="X",P45="W",P45="Z")),UPPER(P45),"")))</f>
        <v/>
      </c>
      <c r="Q49" s="254"/>
      <c r="R49" s="260" t="str">
        <f t="shared" ref="R49" si="82">IF(OR(SUMPRODUCT(--(R45:R48=""),--(S45:S48=""))&gt;0,COUNTIF(S45:S48,"M")&gt;0, COUNTIF(S45:S48,"X")=4),"",SUM(R45:R48))</f>
        <v/>
      </c>
      <c r="S49" s="253" t="str">
        <f t="shared" ref="S49" si="83">IF(AND(COUNTIF(S45:S48,"X")=4,SUM(R45:R48)=0,ISNUMBER(R49)),"",IF(COUNTIF(S45:S48,"M")&gt;0,"M", IF(AND(COUNTIF(S45:S48,S45)=4,OR(S45="X",S45="W",S45="Z")),UPPER(S45),"")))</f>
        <v/>
      </c>
      <c r="T49" s="254"/>
      <c r="U49" s="260" t="str">
        <f t="shared" ref="U49" si="84">IF(OR(SUMPRODUCT(--(U45:U48=""),--(V45:V48=""))&gt;0,COUNTIF(V45:V48,"M")&gt;0, COUNTIF(V45:V48,"X")=4),"",SUM(U45:U48))</f>
        <v/>
      </c>
      <c r="V49" s="253" t="str">
        <f t="shared" ref="V49" si="85">IF(AND(COUNTIF(V45:V48,"X")=4,SUM(U45:U48)=0,ISNUMBER(U49)),"",IF(COUNTIF(V45:V48,"M")&gt;0,"M", IF(AND(COUNTIF(V45:V48,V45)=4,OR(V45="X",V45="W",V45="Z")),UPPER(V45),"")))</f>
        <v/>
      </c>
      <c r="W49" s="254"/>
      <c r="X49" s="260" t="str">
        <f t="shared" ref="X49" si="86">IF(OR(SUMPRODUCT(--(X45:X48=""),--(Y45:Y48=""))&gt;0,COUNTIF(Y45:Y48,"M")&gt;0, COUNTIF(Y45:Y48,"X")=4),"",SUM(X45:X48))</f>
        <v/>
      </c>
      <c r="Y49" s="253" t="str">
        <f t="shared" ref="Y49" si="87">IF(AND(COUNTIF(Y45:Y48,"X")=4,SUM(X45:X48)=0,ISNUMBER(X49)),"",IF(COUNTIF(Y45:Y48,"M")&gt;0,"M", IF(AND(COUNTIF(Y45:Y48,Y45)=4,OR(Y45="X",Y45="W",Y45="Z")),UPPER(Y45),"")))</f>
        <v/>
      </c>
      <c r="Z49" s="254"/>
      <c r="AA49" s="260" t="str">
        <f t="shared" ref="AA49" si="88">IF(OR(SUMPRODUCT(--(AA45:AA48=""),--(AB45:AB48=""))&gt;0,COUNTIF(AB45:AB48,"M")&gt;0, COUNTIF(AB45:AB48,"X")=4),"",SUM(AA45:AA48))</f>
        <v/>
      </c>
      <c r="AB49" s="253" t="str">
        <f t="shared" ref="AB49" si="89">IF(AND(COUNTIF(AB45:AB48,"X")=4,SUM(AA45:AA48)=0,ISNUMBER(AA49)),"",IF(COUNTIF(AB45:AB48,"M")&gt;0,"M", IF(AND(COUNTIF(AB45:AB48,AB45)=4,OR(AB45="X",AB45="W",AB45="Z")),UPPER(AB45),"")))</f>
        <v/>
      </c>
      <c r="AC49" s="254"/>
      <c r="AD49" s="260" t="str">
        <f t="shared" ref="AD49" si="90">IF(OR(SUMPRODUCT(--(AD45:AD48=""),--(AE45:AE48=""))&gt;0,COUNTIF(AE45:AE48,"M")&gt;0, COUNTIF(AE45:AE48,"X")=4),"",SUM(AD45:AD48))</f>
        <v/>
      </c>
      <c r="AE49" s="253" t="str">
        <f t="shared" ref="AE49" si="91">IF(AND(COUNTIF(AE45:AE48,"X")=4,SUM(AD45:AD48)=0,ISNUMBER(AD49)),"",IF(COUNTIF(AE45:AE48,"M")&gt;0,"M", IF(AND(COUNTIF(AE45:AE48,AE45)=4,OR(AE45="X",AE45="W",AE45="Z")),UPPER(AE45),"")))</f>
        <v/>
      </c>
      <c r="AF49" s="254"/>
      <c r="AG49" s="60"/>
    </row>
    <row r="50" spans="3:33" ht="15" customHeight="1" x14ac:dyDescent="0.2">
      <c r="C50" s="64"/>
      <c r="D50" s="325"/>
      <c r="E50" s="327"/>
      <c r="F50" s="118" t="s">
        <v>5</v>
      </c>
      <c r="G50" s="62" t="s">
        <v>59</v>
      </c>
      <c r="H50" s="62" t="s">
        <v>70</v>
      </c>
      <c r="I50" s="62" t="s">
        <v>66</v>
      </c>
      <c r="J50" s="62" t="s">
        <v>58</v>
      </c>
      <c r="K50" s="62" t="s">
        <v>131</v>
      </c>
      <c r="L50" s="62" t="s">
        <v>57</v>
      </c>
      <c r="M50" s="62" t="s">
        <v>57</v>
      </c>
      <c r="N50" s="62" t="s">
        <v>57</v>
      </c>
      <c r="O50" s="258"/>
      <c r="P50" s="247"/>
      <c r="Q50" s="248"/>
      <c r="R50" s="258"/>
      <c r="S50" s="270"/>
      <c r="T50" s="248"/>
      <c r="U50" s="258"/>
      <c r="V50" s="247"/>
      <c r="W50" s="248"/>
      <c r="X50" s="258"/>
      <c r="Y50" s="247"/>
      <c r="Z50" s="248"/>
      <c r="AA50" s="258"/>
      <c r="AB50" s="247"/>
      <c r="AC50" s="248"/>
      <c r="AD50" s="260" t="str">
        <f t="shared" ref="AD50:AD51" si="92">IF(OR(EXACT(O50,P50),EXACT(R50,S50),EXACT(U50,V50),EXACT(X50,Y50),EXACT(AA50,AB50),AND(P50="X",S50="X",V50="X",Y50="X",AB50="X"),OR(P50="M", S50="M",V50="M", Y50="M", AB50="M")),"",SUM(O50,R50,U50,X50,AA50))</f>
        <v/>
      </c>
      <c r="AE50" s="253" t="str">
        <f t="shared" ref="AE50:AE51" si="93" xml:space="preserve"> IF(AND(AND(P50="X",S50="X",V50="X",Y50="X",AB50="X"),SUM(O50,R50,U50,X50,AA50)=0,ISNUMBER(AD50)),"",IF(OR(P50="M",S50="M",V50="M",Y50="M",AB50="M"),"M",IF(AND(P50=S50,P50=V50,P50=Y50,P50=AB50,OR(P50="X",P50="W",P50="Z")),UPPER(P50),"")))</f>
        <v/>
      </c>
      <c r="AF50" s="254"/>
      <c r="AG50" s="60"/>
    </row>
    <row r="51" spans="3:33" ht="15" customHeight="1" x14ac:dyDescent="0.2">
      <c r="C51" s="64"/>
      <c r="D51" s="325"/>
      <c r="E51" s="327"/>
      <c r="F51" s="118" t="s">
        <v>132</v>
      </c>
      <c r="G51" s="62" t="s">
        <v>59</v>
      </c>
      <c r="H51" s="62" t="s">
        <v>70</v>
      </c>
      <c r="I51" s="62" t="s">
        <v>66</v>
      </c>
      <c r="J51" s="62" t="s">
        <v>58</v>
      </c>
      <c r="K51" s="62" t="s">
        <v>133</v>
      </c>
      <c r="L51" s="62" t="s">
        <v>57</v>
      </c>
      <c r="M51" s="62" t="s">
        <v>57</v>
      </c>
      <c r="N51" s="62" t="s">
        <v>57</v>
      </c>
      <c r="O51" s="258"/>
      <c r="P51" s="247"/>
      <c r="Q51" s="248"/>
      <c r="R51" s="258"/>
      <c r="S51" s="270"/>
      <c r="T51" s="248"/>
      <c r="U51" s="258"/>
      <c r="V51" s="247"/>
      <c r="W51" s="248"/>
      <c r="X51" s="258"/>
      <c r="Y51" s="247"/>
      <c r="Z51" s="248"/>
      <c r="AA51" s="258"/>
      <c r="AB51" s="247"/>
      <c r="AC51" s="248"/>
      <c r="AD51" s="260" t="str">
        <f t="shared" si="92"/>
        <v/>
      </c>
      <c r="AE51" s="253" t="str">
        <f t="shared" si="93"/>
        <v/>
      </c>
      <c r="AF51" s="254"/>
      <c r="AG51" s="60"/>
    </row>
    <row r="52" spans="3:33" ht="15" customHeight="1" x14ac:dyDescent="0.2">
      <c r="C52" s="64"/>
      <c r="D52" s="325"/>
      <c r="E52" s="327"/>
      <c r="F52" s="119" t="s">
        <v>134</v>
      </c>
      <c r="G52" s="62" t="s">
        <v>59</v>
      </c>
      <c r="H52" s="62" t="s">
        <v>70</v>
      </c>
      <c r="I52" s="62" t="s">
        <v>66</v>
      </c>
      <c r="J52" s="62" t="s">
        <v>58</v>
      </c>
      <c r="K52" s="62" t="s">
        <v>135</v>
      </c>
      <c r="L52" s="62" t="s">
        <v>57</v>
      </c>
      <c r="M52" s="62" t="s">
        <v>57</v>
      </c>
      <c r="N52" s="62" t="s">
        <v>57</v>
      </c>
      <c r="O52" s="260" t="str">
        <f>IF(OR(SUMPRODUCT(--(O50:O51=""),--(P50:P51=""))&gt;0,COUNTIF(P50:P51,"M")&gt;0, COUNTIF(P50:P51,"X")=2),"",SUM(O50,O51))</f>
        <v/>
      </c>
      <c r="P52" s="253" t="str">
        <f>IF(AND(AND(P50="X",P51="X"),SUM(O50,O51)=0,ISNUMBER(O52)),"",IF(OR(P50="M",P51="M"),"M",IF(AND(P50=P51,OR(P50="X",P50="W",P50="Z")), UPPER(P50),"")))</f>
        <v/>
      </c>
      <c r="Q52" s="254"/>
      <c r="R52" s="260" t="str">
        <f t="shared" ref="R52" si="94">IF(OR(SUMPRODUCT(--(R50:R51=""),--(S50:S51=""))&gt;0,COUNTIF(S50:S51,"M")&gt;0, COUNTIF(S50:S51,"X")=2),"",SUM(R50,R51))</f>
        <v/>
      </c>
      <c r="S52" s="253" t="str">
        <f t="shared" ref="S52" si="95">IF(AND(AND(S50="X",S51="X"),SUM(R50,R51)=0,ISNUMBER(R52)),"",IF(OR(S50="M",S51="M"),"M",IF(AND(S50=S51,OR(S50="X",S50="W",S50="Z")), UPPER(S50),"")))</f>
        <v/>
      </c>
      <c r="T52" s="254"/>
      <c r="U52" s="260" t="str">
        <f t="shared" ref="U52" si="96">IF(OR(SUMPRODUCT(--(U50:U51=""),--(V50:V51=""))&gt;0,COUNTIF(V50:V51,"M")&gt;0, COUNTIF(V50:V51,"X")=2),"",SUM(U50,U51))</f>
        <v/>
      </c>
      <c r="V52" s="253" t="str">
        <f t="shared" ref="V52" si="97">IF(AND(AND(V50="X",V51="X"),SUM(U50,U51)=0,ISNUMBER(U52)),"",IF(OR(V50="M",V51="M"),"M",IF(AND(V50=V51,OR(V50="X",V50="W",V50="Z")), UPPER(V50),"")))</f>
        <v/>
      </c>
      <c r="W52" s="254"/>
      <c r="X52" s="260" t="str">
        <f t="shared" ref="X52" si="98">IF(OR(SUMPRODUCT(--(X50:X51=""),--(Y50:Y51=""))&gt;0,COUNTIF(Y50:Y51,"M")&gt;0, COUNTIF(Y50:Y51,"X")=2),"",SUM(X50,X51))</f>
        <v/>
      </c>
      <c r="Y52" s="253" t="str">
        <f t="shared" ref="Y52" si="99">IF(AND(AND(Y50="X",Y51="X"),SUM(X50,X51)=0,ISNUMBER(X52)),"",IF(OR(Y50="M",Y51="M"),"M",IF(AND(Y50=Y51,OR(Y50="X",Y50="W",Y50="Z")), UPPER(Y50),"")))</f>
        <v/>
      </c>
      <c r="Z52" s="254"/>
      <c r="AA52" s="260" t="str">
        <f t="shared" ref="AA52" si="100">IF(OR(SUMPRODUCT(--(AA50:AA51=""),--(AB50:AB51=""))&gt;0,COUNTIF(AB50:AB51,"M")&gt;0, COUNTIF(AB50:AB51,"X")=2),"",SUM(AA50,AA51))</f>
        <v/>
      </c>
      <c r="AB52" s="253" t="str">
        <f t="shared" ref="AB52" si="101">IF(AND(AND(AB50="X",AB51="X"),SUM(AA50,AA51)=0,ISNUMBER(AA52)),"",IF(OR(AB50="M",AB51="M"),"M",IF(AND(AB50=AB51,OR(AB50="X",AB50="W",AB50="Z")), UPPER(AB50),"")))</f>
        <v/>
      </c>
      <c r="AC52" s="254"/>
      <c r="AD52" s="260" t="str">
        <f t="shared" ref="AD52" si="102">IF(OR(SUMPRODUCT(--(AD50:AD51=""),--(AE50:AE51=""))&gt;0,COUNTIF(AE50:AE51,"M")&gt;0, COUNTIF(AE50:AE51,"X")=2),"",SUM(AD50,AD51))</f>
        <v/>
      </c>
      <c r="AE52" s="253" t="str">
        <f t="shared" ref="AE52" si="103">IF(AND(AND(AE50="X",AE51="X"),SUM(AD50,AD51)=0,ISNUMBER(AD52)),"",IF(OR(AE50="M",AE51="M"),"M",IF(AND(AE50=AE51,OR(AE50="X",AE50="W",AE50="Z")), UPPER(AE50),"")))</f>
        <v/>
      </c>
      <c r="AF52" s="254"/>
      <c r="AG52" s="60"/>
    </row>
    <row r="53" spans="3:33" ht="15" customHeight="1" x14ac:dyDescent="0.2">
      <c r="C53" s="64"/>
      <c r="D53" s="325"/>
      <c r="E53" s="327"/>
      <c r="F53" s="118" t="s">
        <v>1</v>
      </c>
      <c r="G53" s="62" t="s">
        <v>59</v>
      </c>
      <c r="H53" s="62" t="s">
        <v>70</v>
      </c>
      <c r="I53" s="62" t="s">
        <v>66</v>
      </c>
      <c r="J53" s="62" t="s">
        <v>58</v>
      </c>
      <c r="K53" s="62" t="s">
        <v>61</v>
      </c>
      <c r="L53" s="62" t="s">
        <v>57</v>
      </c>
      <c r="M53" s="62" t="s">
        <v>57</v>
      </c>
      <c r="N53" s="62" t="s">
        <v>57</v>
      </c>
      <c r="O53" s="258"/>
      <c r="P53" s="247"/>
      <c r="Q53" s="248"/>
      <c r="R53" s="258"/>
      <c r="S53" s="270"/>
      <c r="T53" s="248"/>
      <c r="U53" s="258"/>
      <c r="V53" s="247"/>
      <c r="W53" s="248"/>
      <c r="X53" s="258"/>
      <c r="Y53" s="247"/>
      <c r="Z53" s="248"/>
      <c r="AA53" s="258"/>
      <c r="AB53" s="247"/>
      <c r="AC53" s="248"/>
      <c r="AD53" s="260" t="str">
        <f>IF(OR(EXACT(O53,P53),EXACT(R53,S53),EXACT(U53,V53),EXACT(X53,Y53),EXACT(AA53,AB53),AND(P53="X",S53="X",V53="X",Y53="X",AB53="X"),OR(P53="M", S53="M",V53="M", Y53="M", AB53="M")),"",SUM(O53,R53,U53,X53,AA53))</f>
        <v/>
      </c>
      <c r="AE53" s="253" t="str">
        <f xml:space="preserve"> IF(AND(AND(P53="X",S53="X",V53="X",Y53="X",AB53="X"),SUM(O53,R53,U53,X53,AA53)=0,ISNUMBER(AD53)),"",IF(OR(P53="M",S53="M",V53="M",Y53="M",AB53="M"),"M",IF(AND(P53=S53,P53=V53,P53=Y53,P53=AB53,OR(P53="X",P53="W",P53="Z")),UPPER(P53),"")))</f>
        <v/>
      </c>
      <c r="AF53" s="254"/>
      <c r="AG53" s="60"/>
    </row>
    <row r="54" spans="3:33" ht="15" customHeight="1" x14ac:dyDescent="0.2">
      <c r="C54" s="64"/>
      <c r="D54" s="325"/>
      <c r="E54" s="327"/>
      <c r="F54" s="120" t="s">
        <v>121</v>
      </c>
      <c r="G54" s="62" t="s">
        <v>59</v>
      </c>
      <c r="H54" s="62" t="s">
        <v>70</v>
      </c>
      <c r="I54" s="62" t="s">
        <v>66</v>
      </c>
      <c r="J54" s="62" t="s">
        <v>58</v>
      </c>
      <c r="K54" s="62" t="s">
        <v>58</v>
      </c>
      <c r="L54" s="62" t="s">
        <v>57</v>
      </c>
      <c r="M54" s="62" t="s">
        <v>57</v>
      </c>
      <c r="N54" s="62" t="s">
        <v>57</v>
      </c>
      <c r="O54" s="260" t="str">
        <f>IF(OR(AND(O49="",P49=""),AND(O52="",P52=""),AND(O53="",P53=""),AND(P49="X",P52="X",P53="X"),OR(P49="M",P52="M",P53="M")),"",SUM(O49,O52,O53))</f>
        <v/>
      </c>
      <c r="P54" s="253" t="str">
        <f>IF(AND(AND(P49="X",P52="X",P53="X"),SUM(O49,O52,O53)=0,ISNUMBER(O54)),"",IF(OR(P49="M",P52="M",P53="M"),"M",IF(AND(P49=P52,P49=P53,OR(P49="X",P49="W",P49="Z")), UPPER(P49),"")))</f>
        <v/>
      </c>
      <c r="Q54" s="254"/>
      <c r="R54" s="260" t="str">
        <f t="shared" ref="R54" si="104">IF(OR(AND(R49="",S49=""),AND(R52="",S52=""),AND(R53="",S53=""),AND(S49="X",S52="X",S53="X"),OR(S49="M",S52="M",S53="M")),"",SUM(R49,R52,R53))</f>
        <v/>
      </c>
      <c r="S54" s="253" t="str">
        <f t="shared" ref="S54" si="105">IF(AND(AND(S49="X",S52="X",S53="X"),SUM(R49,R52,R53)=0,ISNUMBER(R54)),"",IF(OR(S49="M",S52="M",S53="M"),"M",IF(AND(S49=S52,S49=S53,OR(S49="X",S49="W",S49="Z")), UPPER(S49),"")))</f>
        <v/>
      </c>
      <c r="T54" s="254"/>
      <c r="U54" s="260" t="str">
        <f t="shared" ref="U54" si="106">IF(OR(AND(U49="",V49=""),AND(U52="",V52=""),AND(U53="",V53=""),AND(V49="X",V52="X",V53="X"),OR(V49="M",V52="M",V53="M")),"",SUM(U49,U52,U53))</f>
        <v/>
      </c>
      <c r="V54" s="253" t="str">
        <f t="shared" ref="V54" si="107">IF(AND(AND(V49="X",V52="X",V53="X"),SUM(U49,U52,U53)=0,ISNUMBER(U54)),"",IF(OR(V49="M",V52="M",V53="M"),"M",IF(AND(V49=V52,V49=V53,OR(V49="X",V49="W",V49="Z")), UPPER(V49),"")))</f>
        <v/>
      </c>
      <c r="W54" s="254"/>
      <c r="X54" s="260" t="str">
        <f t="shared" ref="X54" si="108">IF(OR(AND(X49="",Y49=""),AND(X52="",Y52=""),AND(X53="",Y53=""),AND(Y49="X",Y52="X",Y53="X"),OR(Y49="M",Y52="M",Y53="M")),"",SUM(X49,X52,X53))</f>
        <v/>
      </c>
      <c r="Y54" s="253" t="str">
        <f t="shared" ref="Y54" si="109">IF(AND(AND(Y49="X",Y52="X",Y53="X"),SUM(X49,X52,X53)=0,ISNUMBER(X54)),"",IF(OR(Y49="M",Y52="M",Y53="M"),"M",IF(AND(Y49=Y52,Y49=Y53,OR(Y49="X",Y49="W",Y49="Z")), UPPER(Y49),"")))</f>
        <v/>
      </c>
      <c r="Z54" s="254"/>
      <c r="AA54" s="260" t="str">
        <f t="shared" ref="AA54" si="110">IF(OR(AND(AA49="",AB49=""),AND(AA52="",AB52=""),AND(AA53="",AB53=""),AND(AB49="X",AB52="X",AB53="X"),OR(AB49="M",AB52="M",AB53="M")),"",SUM(AA49,AA52,AA53))</f>
        <v/>
      </c>
      <c r="AB54" s="253" t="str">
        <f t="shared" ref="AB54" si="111">IF(AND(AND(AB49="X",AB52="X",AB53="X"),SUM(AA49,AA52,AA53)=0,ISNUMBER(AA54)),"",IF(OR(AB49="M",AB52="M",AB53="M"),"M",IF(AND(AB49=AB52,AB49=AB53,OR(AB49="X",AB49="W",AB49="Z")), UPPER(AB49),"")))</f>
        <v/>
      </c>
      <c r="AC54" s="254"/>
      <c r="AD54" s="260" t="str">
        <f t="shared" ref="AD54" si="112">IF(OR(AND(AD49="",AE49=""),AND(AD52="",AE52=""),AND(AD53="",AE53=""),AND(AE49="X",AE52="X",AE53="X"),OR(AE49="M",AE52="M",AE53="M")),"",SUM(AD49,AD52,AD53))</f>
        <v/>
      </c>
      <c r="AE54" s="253" t="str">
        <f t="shared" ref="AE54" si="113">IF(AND(AND(AE49="X",AE52="X",AE53="X"),SUM(AD49,AD52,AD53)=0,ISNUMBER(AD54)),"",IF(OR(AE49="M",AE52="M",AE53="M"),"M",IF(AND(AE49=AE52,AE49=AE53,OR(AE49="X",AE49="W",AE49="Z")), UPPER(AE49),"")))</f>
        <v/>
      </c>
      <c r="AF54" s="254"/>
      <c r="AG54" s="60"/>
    </row>
    <row r="55" spans="3:33" ht="15" customHeight="1" x14ac:dyDescent="0.2">
      <c r="C55" s="64"/>
      <c r="D55" s="325"/>
      <c r="E55" s="327" t="s">
        <v>69</v>
      </c>
      <c r="F55" s="118" t="s">
        <v>124</v>
      </c>
      <c r="G55" s="62" t="s">
        <v>59</v>
      </c>
      <c r="H55" s="62" t="s">
        <v>68</v>
      </c>
      <c r="I55" s="62" t="s">
        <v>66</v>
      </c>
      <c r="J55" s="62" t="s">
        <v>58</v>
      </c>
      <c r="K55" s="62" t="s">
        <v>125</v>
      </c>
      <c r="L55" s="62" t="s">
        <v>57</v>
      </c>
      <c r="M55" s="62" t="s">
        <v>57</v>
      </c>
      <c r="N55" s="62" t="s">
        <v>57</v>
      </c>
      <c r="O55" s="258"/>
      <c r="P55" s="247"/>
      <c r="Q55" s="248"/>
      <c r="R55" s="258"/>
      <c r="S55" s="270"/>
      <c r="T55" s="248"/>
      <c r="U55" s="258"/>
      <c r="V55" s="247"/>
      <c r="W55" s="248"/>
      <c r="X55" s="258"/>
      <c r="Y55" s="247"/>
      <c r="Z55" s="248"/>
      <c r="AA55" s="258"/>
      <c r="AB55" s="247"/>
      <c r="AC55" s="248"/>
      <c r="AD55" s="260" t="str">
        <f>IF(OR(EXACT(O55,P55),EXACT(R55,S55),EXACT(U55,V55),EXACT(X55,Y55),EXACT(AA55,AB55),AND(P55="X",S55="X",V55="X",Y55="X",AB55="X"),OR(P55="M", S55="M",V55="M", Y55="M", AB55="M")),"",SUM(O55,R55,U55,X55,AA55))</f>
        <v/>
      </c>
      <c r="AE55" s="253" t="str">
        <f xml:space="preserve"> IF(AND(AND(P55="X",S55="X",V55="X",Y55="X",AB55="X"),SUM(O55,R55,U55,X55,AA55)=0,ISNUMBER(AD55)),"",IF(OR(P55="M",S55="M",V55="M",Y55="M",AB55="M"),"M",IF(AND(P55=S55,P55=V55,P55=Y55,P55=AB55,OR(P55="X",P55="W",P55="Z")),UPPER(P55),"")))</f>
        <v/>
      </c>
      <c r="AF55" s="254"/>
      <c r="AG55" s="60"/>
    </row>
    <row r="56" spans="3:33" ht="15" customHeight="1" x14ac:dyDescent="0.2">
      <c r="C56" s="64"/>
      <c r="D56" s="325"/>
      <c r="E56" s="327"/>
      <c r="F56" s="118" t="s">
        <v>2</v>
      </c>
      <c r="G56" s="62" t="s">
        <v>59</v>
      </c>
      <c r="H56" s="62" t="s">
        <v>68</v>
      </c>
      <c r="I56" s="62" t="s">
        <v>66</v>
      </c>
      <c r="J56" s="62" t="s">
        <v>58</v>
      </c>
      <c r="K56" s="62" t="s">
        <v>126</v>
      </c>
      <c r="L56" s="62" t="s">
        <v>57</v>
      </c>
      <c r="M56" s="62" t="s">
        <v>57</v>
      </c>
      <c r="N56" s="62" t="s">
        <v>57</v>
      </c>
      <c r="O56" s="258"/>
      <c r="P56" s="247"/>
      <c r="Q56" s="248"/>
      <c r="R56" s="258"/>
      <c r="S56" s="270"/>
      <c r="T56" s="248"/>
      <c r="U56" s="258"/>
      <c r="V56" s="247"/>
      <c r="W56" s="248"/>
      <c r="X56" s="258"/>
      <c r="Y56" s="247"/>
      <c r="Z56" s="248"/>
      <c r="AA56" s="258"/>
      <c r="AB56" s="247"/>
      <c r="AC56" s="248"/>
      <c r="AD56" s="260" t="str">
        <f t="shared" ref="AD56:AD58" si="114">IF(OR(EXACT(O56,P56),EXACT(R56,S56),EXACT(U56,V56),EXACT(X56,Y56),EXACT(AA56,AB56),AND(P56="X",S56="X",V56="X",Y56="X",AB56="X"),OR(P56="M", S56="M",V56="M", Y56="M", AB56="M")),"",SUM(O56,R56,U56,X56,AA56))</f>
        <v/>
      </c>
      <c r="AE56" s="253" t="str">
        <f t="shared" ref="AE56:AE58" si="115" xml:space="preserve"> IF(AND(AND(P56="X",S56="X",V56="X",Y56="X",AB56="X"),SUM(O56,R56,U56,X56,AA56)=0,ISNUMBER(AD56)),"",IF(OR(P56="M",S56="M",V56="M",Y56="M",AB56="M"),"M",IF(AND(P56=S56,P56=V56,P56=Y56,P56=AB56,OR(P56="X",P56="W",P56="Z")),UPPER(P56),"")))</f>
        <v/>
      </c>
      <c r="AF56" s="254"/>
      <c r="AG56" s="60"/>
    </row>
    <row r="57" spans="3:33" ht="15" customHeight="1" x14ac:dyDescent="0.2">
      <c r="C57" s="64"/>
      <c r="D57" s="325"/>
      <c r="E57" s="327"/>
      <c r="F57" s="118" t="s">
        <v>3</v>
      </c>
      <c r="G57" s="62" t="s">
        <v>59</v>
      </c>
      <c r="H57" s="62" t="s">
        <v>68</v>
      </c>
      <c r="I57" s="62" t="s">
        <v>66</v>
      </c>
      <c r="J57" s="62" t="s">
        <v>58</v>
      </c>
      <c r="K57" s="62" t="s">
        <v>127</v>
      </c>
      <c r="L57" s="62" t="s">
        <v>57</v>
      </c>
      <c r="M57" s="62" t="s">
        <v>57</v>
      </c>
      <c r="N57" s="62" t="s">
        <v>57</v>
      </c>
      <c r="O57" s="258"/>
      <c r="P57" s="247"/>
      <c r="Q57" s="248"/>
      <c r="R57" s="258"/>
      <c r="S57" s="270"/>
      <c r="T57" s="248"/>
      <c r="U57" s="258"/>
      <c r="V57" s="247"/>
      <c r="W57" s="248"/>
      <c r="X57" s="258"/>
      <c r="Y57" s="247"/>
      <c r="Z57" s="248"/>
      <c r="AA57" s="258"/>
      <c r="AB57" s="247"/>
      <c r="AC57" s="248"/>
      <c r="AD57" s="260" t="str">
        <f t="shared" si="114"/>
        <v/>
      </c>
      <c r="AE57" s="253" t="str">
        <f t="shared" si="115"/>
        <v/>
      </c>
      <c r="AF57" s="254"/>
      <c r="AG57" s="60"/>
    </row>
    <row r="58" spans="3:33" ht="15" customHeight="1" x14ac:dyDescent="0.2">
      <c r="C58" s="64"/>
      <c r="D58" s="325"/>
      <c r="E58" s="327"/>
      <c r="F58" s="118" t="s">
        <v>4</v>
      </c>
      <c r="G58" s="62" t="s">
        <v>59</v>
      </c>
      <c r="H58" s="62" t="s">
        <v>68</v>
      </c>
      <c r="I58" s="62" t="s">
        <v>66</v>
      </c>
      <c r="J58" s="62" t="s">
        <v>58</v>
      </c>
      <c r="K58" s="62" t="s">
        <v>128</v>
      </c>
      <c r="L58" s="62" t="s">
        <v>57</v>
      </c>
      <c r="M58" s="62" t="s">
        <v>57</v>
      </c>
      <c r="N58" s="62" t="s">
        <v>57</v>
      </c>
      <c r="O58" s="258"/>
      <c r="P58" s="247"/>
      <c r="Q58" s="248"/>
      <c r="R58" s="258"/>
      <c r="S58" s="270"/>
      <c r="T58" s="248"/>
      <c r="U58" s="258"/>
      <c r="V58" s="247"/>
      <c r="W58" s="248"/>
      <c r="X58" s="258"/>
      <c r="Y58" s="247"/>
      <c r="Z58" s="248"/>
      <c r="AA58" s="258"/>
      <c r="AB58" s="247"/>
      <c r="AC58" s="248"/>
      <c r="AD58" s="260" t="str">
        <f t="shared" si="114"/>
        <v/>
      </c>
      <c r="AE58" s="253" t="str">
        <f t="shared" si="115"/>
        <v/>
      </c>
      <c r="AF58" s="254"/>
      <c r="AG58" s="60"/>
    </row>
    <row r="59" spans="3:33" ht="15" customHeight="1" x14ac:dyDescent="0.2">
      <c r="C59" s="64"/>
      <c r="D59" s="325"/>
      <c r="E59" s="327"/>
      <c r="F59" s="119" t="s">
        <v>129</v>
      </c>
      <c r="G59" s="62" t="s">
        <v>59</v>
      </c>
      <c r="H59" s="62" t="s">
        <v>68</v>
      </c>
      <c r="I59" s="62" t="s">
        <v>66</v>
      </c>
      <c r="J59" s="62" t="s">
        <v>58</v>
      </c>
      <c r="K59" s="62" t="s">
        <v>130</v>
      </c>
      <c r="L59" s="62" t="s">
        <v>57</v>
      </c>
      <c r="M59" s="62" t="s">
        <v>57</v>
      </c>
      <c r="N59" s="62" t="s">
        <v>57</v>
      </c>
      <c r="O59" s="260" t="str">
        <f>IF(OR(SUMPRODUCT(--(O55:O58=""),--(P55:P58=""))&gt;0,COUNTIF(P55:P58,"M")&gt;0, COUNTIF(P55:P58,"X")=4),"",SUM(O55:O58))</f>
        <v/>
      </c>
      <c r="P59" s="253" t="str">
        <f>IF(AND(COUNTIF(P55:P58,"X")=4,SUM(O55:O58)=0,ISNUMBER(O59)),"",IF(COUNTIF(P55:P58,"M")&gt;0,"M", IF(AND(COUNTIF(P55:P58,P55)=4,OR(P55="X",P55="W",P55="Z")),UPPER(P55),"")))</f>
        <v/>
      </c>
      <c r="Q59" s="254"/>
      <c r="R59" s="260" t="str">
        <f t="shared" ref="R59" si="116">IF(OR(SUMPRODUCT(--(R55:R58=""),--(S55:S58=""))&gt;0,COUNTIF(S55:S58,"M")&gt;0, COUNTIF(S55:S58,"X")=4),"",SUM(R55:R58))</f>
        <v/>
      </c>
      <c r="S59" s="253" t="str">
        <f t="shared" ref="S59" si="117">IF(AND(COUNTIF(S55:S58,"X")=4,SUM(R55:R58)=0,ISNUMBER(R59)),"",IF(COUNTIF(S55:S58,"M")&gt;0,"M", IF(AND(COUNTIF(S55:S58,S55)=4,OR(S55="X",S55="W",S55="Z")),UPPER(S55),"")))</f>
        <v/>
      </c>
      <c r="T59" s="254"/>
      <c r="U59" s="260" t="str">
        <f t="shared" ref="U59" si="118">IF(OR(SUMPRODUCT(--(U55:U58=""),--(V55:V58=""))&gt;0,COUNTIF(V55:V58,"M")&gt;0, COUNTIF(V55:V58,"X")=4),"",SUM(U55:U58))</f>
        <v/>
      </c>
      <c r="V59" s="253" t="str">
        <f t="shared" ref="V59" si="119">IF(AND(COUNTIF(V55:V58,"X")=4,SUM(U55:U58)=0,ISNUMBER(U59)),"",IF(COUNTIF(V55:V58,"M")&gt;0,"M", IF(AND(COUNTIF(V55:V58,V55)=4,OR(V55="X",V55="W",V55="Z")),UPPER(V55),"")))</f>
        <v/>
      </c>
      <c r="W59" s="254"/>
      <c r="X59" s="260" t="str">
        <f t="shared" ref="X59" si="120">IF(OR(SUMPRODUCT(--(X55:X58=""),--(Y55:Y58=""))&gt;0,COUNTIF(Y55:Y58,"M")&gt;0, COUNTIF(Y55:Y58,"X")=4),"",SUM(X55:X58))</f>
        <v/>
      </c>
      <c r="Y59" s="253" t="str">
        <f t="shared" ref="Y59" si="121">IF(AND(COUNTIF(Y55:Y58,"X")=4,SUM(X55:X58)=0,ISNUMBER(X59)),"",IF(COUNTIF(Y55:Y58,"M")&gt;0,"M", IF(AND(COUNTIF(Y55:Y58,Y55)=4,OR(Y55="X",Y55="W",Y55="Z")),UPPER(Y55),"")))</f>
        <v/>
      </c>
      <c r="Z59" s="254"/>
      <c r="AA59" s="260" t="str">
        <f t="shared" ref="AA59" si="122">IF(OR(SUMPRODUCT(--(AA55:AA58=""),--(AB55:AB58=""))&gt;0,COUNTIF(AB55:AB58,"M")&gt;0, COUNTIF(AB55:AB58,"X")=4),"",SUM(AA55:AA58))</f>
        <v/>
      </c>
      <c r="AB59" s="253" t="str">
        <f t="shared" ref="AB59" si="123">IF(AND(COUNTIF(AB55:AB58,"X")=4,SUM(AA55:AA58)=0,ISNUMBER(AA59)),"",IF(COUNTIF(AB55:AB58,"M")&gt;0,"M", IF(AND(COUNTIF(AB55:AB58,AB55)=4,OR(AB55="X",AB55="W",AB55="Z")),UPPER(AB55),"")))</f>
        <v/>
      </c>
      <c r="AC59" s="254"/>
      <c r="AD59" s="260" t="str">
        <f t="shared" ref="AD59" si="124">IF(OR(SUMPRODUCT(--(AD55:AD58=""),--(AE55:AE58=""))&gt;0,COUNTIF(AE55:AE58,"M")&gt;0, COUNTIF(AE55:AE58,"X")=4),"",SUM(AD55:AD58))</f>
        <v/>
      </c>
      <c r="AE59" s="253" t="str">
        <f t="shared" ref="AE59" si="125">IF(AND(COUNTIF(AE55:AE58,"X")=4,SUM(AD55:AD58)=0,ISNUMBER(AD59)),"",IF(COUNTIF(AE55:AE58,"M")&gt;0,"M", IF(AND(COUNTIF(AE55:AE58,AE55)=4,OR(AE55="X",AE55="W",AE55="Z")),UPPER(AE55),"")))</f>
        <v/>
      </c>
      <c r="AF59" s="254"/>
      <c r="AG59" s="60"/>
    </row>
    <row r="60" spans="3:33" ht="15" customHeight="1" x14ac:dyDescent="0.2">
      <c r="C60" s="64"/>
      <c r="D60" s="325"/>
      <c r="E60" s="327"/>
      <c r="F60" s="118" t="s">
        <v>5</v>
      </c>
      <c r="G60" s="62" t="s">
        <v>59</v>
      </c>
      <c r="H60" s="62" t="s">
        <v>68</v>
      </c>
      <c r="I60" s="62" t="s">
        <v>66</v>
      </c>
      <c r="J60" s="62" t="s">
        <v>58</v>
      </c>
      <c r="K60" s="62" t="s">
        <v>131</v>
      </c>
      <c r="L60" s="62" t="s">
        <v>57</v>
      </c>
      <c r="M60" s="62" t="s">
        <v>57</v>
      </c>
      <c r="N60" s="62" t="s">
        <v>57</v>
      </c>
      <c r="O60" s="258"/>
      <c r="P60" s="247"/>
      <c r="Q60" s="248"/>
      <c r="R60" s="258"/>
      <c r="S60" s="270"/>
      <c r="T60" s="248"/>
      <c r="U60" s="258"/>
      <c r="V60" s="247"/>
      <c r="W60" s="248"/>
      <c r="X60" s="258"/>
      <c r="Y60" s="247"/>
      <c r="Z60" s="248"/>
      <c r="AA60" s="258"/>
      <c r="AB60" s="247"/>
      <c r="AC60" s="248"/>
      <c r="AD60" s="260" t="str">
        <f t="shared" ref="AD60:AD61" si="126">IF(OR(EXACT(O60,P60),EXACT(R60,S60),EXACT(U60,V60),EXACT(X60,Y60),EXACT(AA60,AB60),AND(P60="X",S60="X",V60="X",Y60="X",AB60="X"),OR(P60="M", S60="M",V60="M", Y60="M", AB60="M")),"",SUM(O60,R60,U60,X60,AA60))</f>
        <v/>
      </c>
      <c r="AE60" s="253" t="str">
        <f t="shared" ref="AE60:AE61" si="127" xml:space="preserve"> IF(AND(AND(P60="X",S60="X",V60="X",Y60="X",AB60="X"),SUM(O60,R60,U60,X60,AA60)=0,ISNUMBER(AD60)),"",IF(OR(P60="M",S60="M",V60="M",Y60="M",AB60="M"),"M",IF(AND(P60=S60,P60=V60,P60=Y60,P60=AB60,OR(P60="X",P60="W",P60="Z")),UPPER(P60),"")))</f>
        <v/>
      </c>
      <c r="AF60" s="254"/>
      <c r="AG60" s="60"/>
    </row>
    <row r="61" spans="3:33" ht="15" customHeight="1" x14ac:dyDescent="0.2">
      <c r="C61" s="64"/>
      <c r="D61" s="325"/>
      <c r="E61" s="327"/>
      <c r="F61" s="118" t="s">
        <v>132</v>
      </c>
      <c r="G61" s="62" t="s">
        <v>59</v>
      </c>
      <c r="H61" s="62" t="s">
        <v>68</v>
      </c>
      <c r="I61" s="62" t="s">
        <v>66</v>
      </c>
      <c r="J61" s="62" t="s">
        <v>58</v>
      </c>
      <c r="K61" s="62" t="s">
        <v>133</v>
      </c>
      <c r="L61" s="62" t="s">
        <v>57</v>
      </c>
      <c r="M61" s="62" t="s">
        <v>57</v>
      </c>
      <c r="N61" s="62" t="s">
        <v>57</v>
      </c>
      <c r="O61" s="258"/>
      <c r="P61" s="247"/>
      <c r="Q61" s="248"/>
      <c r="R61" s="258"/>
      <c r="S61" s="270"/>
      <c r="T61" s="248"/>
      <c r="U61" s="258"/>
      <c r="V61" s="247"/>
      <c r="W61" s="248"/>
      <c r="X61" s="258"/>
      <c r="Y61" s="247"/>
      <c r="Z61" s="248"/>
      <c r="AA61" s="258"/>
      <c r="AB61" s="247"/>
      <c r="AC61" s="248"/>
      <c r="AD61" s="260" t="str">
        <f t="shared" si="126"/>
        <v/>
      </c>
      <c r="AE61" s="253" t="str">
        <f t="shared" si="127"/>
        <v/>
      </c>
      <c r="AF61" s="254"/>
      <c r="AG61" s="60"/>
    </row>
    <row r="62" spans="3:33" ht="15" customHeight="1" x14ac:dyDescent="0.2">
      <c r="C62" s="64"/>
      <c r="D62" s="325"/>
      <c r="E62" s="327"/>
      <c r="F62" s="119" t="s">
        <v>134</v>
      </c>
      <c r="G62" s="62" t="s">
        <v>59</v>
      </c>
      <c r="H62" s="62" t="s">
        <v>68</v>
      </c>
      <c r="I62" s="62" t="s">
        <v>66</v>
      </c>
      <c r="J62" s="62" t="s">
        <v>58</v>
      </c>
      <c r="K62" s="62" t="s">
        <v>135</v>
      </c>
      <c r="L62" s="62" t="s">
        <v>57</v>
      </c>
      <c r="M62" s="62" t="s">
        <v>57</v>
      </c>
      <c r="N62" s="62" t="s">
        <v>57</v>
      </c>
      <c r="O62" s="260" t="str">
        <f>IF(OR(SUMPRODUCT(--(O60:O61=""),--(P60:P61=""))&gt;0,COUNTIF(P60:P61,"M")&gt;0, COUNTIF(P60:P61,"X")=2),"",SUM(O60,O61))</f>
        <v/>
      </c>
      <c r="P62" s="253" t="str">
        <f>IF(AND(AND(P60="X",P61="X"),SUM(O60,O61)=0,ISNUMBER(O62)),"",IF(OR(P60="M",P61="M"),"M",IF(AND(P60=P61,OR(P60="X",P60="W",P60="Z")), UPPER(P60),"")))</f>
        <v/>
      </c>
      <c r="Q62" s="254"/>
      <c r="R62" s="260" t="str">
        <f t="shared" ref="R62" si="128">IF(OR(SUMPRODUCT(--(R60:R61=""),--(S60:S61=""))&gt;0,COUNTIF(S60:S61,"M")&gt;0, COUNTIF(S60:S61,"X")=2),"",SUM(R60,R61))</f>
        <v/>
      </c>
      <c r="S62" s="253" t="str">
        <f t="shared" ref="S62" si="129">IF(AND(AND(S60="X",S61="X"),SUM(R60,R61)=0,ISNUMBER(R62)),"",IF(OR(S60="M",S61="M"),"M",IF(AND(S60=S61,OR(S60="X",S60="W",S60="Z")), UPPER(S60),"")))</f>
        <v/>
      </c>
      <c r="T62" s="254"/>
      <c r="U62" s="260" t="str">
        <f t="shared" ref="U62" si="130">IF(OR(SUMPRODUCT(--(U60:U61=""),--(V60:V61=""))&gt;0,COUNTIF(V60:V61,"M")&gt;0, COUNTIF(V60:V61,"X")=2),"",SUM(U60,U61))</f>
        <v/>
      </c>
      <c r="V62" s="253" t="str">
        <f t="shared" ref="V62" si="131">IF(AND(AND(V60="X",V61="X"),SUM(U60,U61)=0,ISNUMBER(U62)),"",IF(OR(V60="M",V61="M"),"M",IF(AND(V60=V61,OR(V60="X",V60="W",V60="Z")), UPPER(V60),"")))</f>
        <v/>
      </c>
      <c r="W62" s="254"/>
      <c r="X62" s="260" t="str">
        <f t="shared" ref="X62" si="132">IF(OR(SUMPRODUCT(--(X60:X61=""),--(Y60:Y61=""))&gt;0,COUNTIF(Y60:Y61,"M")&gt;0, COUNTIF(Y60:Y61,"X")=2),"",SUM(X60,X61))</f>
        <v/>
      </c>
      <c r="Y62" s="253" t="str">
        <f t="shared" ref="Y62" si="133">IF(AND(AND(Y60="X",Y61="X"),SUM(X60,X61)=0,ISNUMBER(X62)),"",IF(OR(Y60="M",Y61="M"),"M",IF(AND(Y60=Y61,OR(Y60="X",Y60="W",Y60="Z")), UPPER(Y60),"")))</f>
        <v/>
      </c>
      <c r="Z62" s="254"/>
      <c r="AA62" s="260" t="str">
        <f t="shared" ref="AA62" si="134">IF(OR(SUMPRODUCT(--(AA60:AA61=""),--(AB60:AB61=""))&gt;0,COUNTIF(AB60:AB61,"M")&gt;0, COUNTIF(AB60:AB61,"X")=2),"",SUM(AA60,AA61))</f>
        <v/>
      </c>
      <c r="AB62" s="253" t="str">
        <f t="shared" ref="AB62" si="135">IF(AND(AND(AB60="X",AB61="X"),SUM(AA60,AA61)=0,ISNUMBER(AA62)),"",IF(OR(AB60="M",AB61="M"),"M",IF(AND(AB60=AB61,OR(AB60="X",AB60="W",AB60="Z")), UPPER(AB60),"")))</f>
        <v/>
      </c>
      <c r="AC62" s="254"/>
      <c r="AD62" s="260" t="str">
        <f t="shared" ref="AD62" si="136">IF(OR(SUMPRODUCT(--(AD60:AD61=""),--(AE60:AE61=""))&gt;0,COUNTIF(AE60:AE61,"M")&gt;0, COUNTIF(AE60:AE61,"X")=2),"",SUM(AD60,AD61))</f>
        <v/>
      </c>
      <c r="AE62" s="253" t="str">
        <f t="shared" ref="AE62" si="137">IF(AND(AND(AE60="X",AE61="X"),SUM(AD60,AD61)=0,ISNUMBER(AD62)),"",IF(OR(AE60="M",AE61="M"),"M",IF(AND(AE60=AE61,OR(AE60="X",AE60="W",AE60="Z")), UPPER(AE60),"")))</f>
        <v/>
      </c>
      <c r="AF62" s="254"/>
      <c r="AG62" s="60"/>
    </row>
    <row r="63" spans="3:33" ht="15" customHeight="1" x14ac:dyDescent="0.2">
      <c r="C63" s="64"/>
      <c r="D63" s="325"/>
      <c r="E63" s="327"/>
      <c r="F63" s="118" t="s">
        <v>1</v>
      </c>
      <c r="G63" s="62" t="s">
        <v>59</v>
      </c>
      <c r="H63" s="62" t="s">
        <v>68</v>
      </c>
      <c r="I63" s="62" t="s">
        <v>66</v>
      </c>
      <c r="J63" s="62" t="s">
        <v>58</v>
      </c>
      <c r="K63" s="62" t="s">
        <v>61</v>
      </c>
      <c r="L63" s="62" t="s">
        <v>57</v>
      </c>
      <c r="M63" s="62" t="s">
        <v>57</v>
      </c>
      <c r="N63" s="62" t="s">
        <v>57</v>
      </c>
      <c r="O63" s="258"/>
      <c r="P63" s="247"/>
      <c r="Q63" s="248"/>
      <c r="R63" s="258"/>
      <c r="S63" s="270"/>
      <c r="T63" s="248"/>
      <c r="U63" s="258"/>
      <c r="V63" s="247"/>
      <c r="W63" s="248"/>
      <c r="X63" s="258"/>
      <c r="Y63" s="247"/>
      <c r="Z63" s="248"/>
      <c r="AA63" s="258"/>
      <c r="AB63" s="247"/>
      <c r="AC63" s="248"/>
      <c r="AD63" s="260" t="str">
        <f>IF(OR(EXACT(O63,P63),EXACT(R63,S63),EXACT(U63,V63),EXACT(X63,Y63),EXACT(AA63,AB63),AND(P63="X",S63="X",V63="X",Y63="X",AB63="X"),OR(P63="M", S63="M",V63="M", Y63="M", AB63="M")),"",SUM(O63,R63,U63,X63,AA63))</f>
        <v/>
      </c>
      <c r="AE63" s="253" t="str">
        <f xml:space="preserve"> IF(AND(AND(P63="X",S63="X",V63="X",Y63="X",AB63="X"),SUM(O63,R63,U63,X63,AA63)=0,ISNUMBER(AD63)),"",IF(OR(P63="M",S63="M",V63="M",Y63="M",AB63="M"),"M",IF(AND(P63=S63,P63=V63,P63=Y63,P63=AB63,OR(P63="X",P63="W",P63="Z")),UPPER(P63),"")))</f>
        <v/>
      </c>
      <c r="AF63" s="254"/>
      <c r="AG63" s="60"/>
    </row>
    <row r="64" spans="3:33" ht="15" customHeight="1" x14ac:dyDescent="0.2">
      <c r="C64" s="64"/>
      <c r="D64" s="325"/>
      <c r="E64" s="327"/>
      <c r="F64" s="120" t="s">
        <v>121</v>
      </c>
      <c r="G64" s="62" t="s">
        <v>59</v>
      </c>
      <c r="H64" s="62" t="s">
        <v>68</v>
      </c>
      <c r="I64" s="62" t="s">
        <v>66</v>
      </c>
      <c r="J64" s="62" t="s">
        <v>58</v>
      </c>
      <c r="K64" s="62" t="s">
        <v>58</v>
      </c>
      <c r="L64" s="62" t="s">
        <v>57</v>
      </c>
      <c r="M64" s="62" t="s">
        <v>57</v>
      </c>
      <c r="N64" s="62" t="s">
        <v>57</v>
      </c>
      <c r="O64" s="260" t="str">
        <f>IF(OR(AND(O59="",P59=""),AND(O62="",P62=""),AND(O63="",P63=""),AND(P59="X",P62="X",P63="X"),OR(P59="M",P62="M",P63="M")),"",SUM(O59,O62,O63))</f>
        <v/>
      </c>
      <c r="P64" s="253" t="str">
        <f>IF(AND(AND(P59="X",P62="X",P63="X"),SUM(O59,O62,O63)=0,ISNUMBER(O64)),"",IF(OR(P59="M",P62="M",P63="M"),"M",IF(AND(P59=P62,P59=P63,OR(P59="X",P59="W",P59="Z")), UPPER(P59),"")))</f>
        <v/>
      </c>
      <c r="Q64" s="254"/>
      <c r="R64" s="260" t="str">
        <f t="shared" ref="R64" si="138">IF(OR(AND(R59="",S59=""),AND(R62="",S62=""),AND(R63="",S63=""),AND(S59="X",S62="X",S63="X"),OR(S59="M",S62="M",S63="M")),"",SUM(R59,R62,R63))</f>
        <v/>
      </c>
      <c r="S64" s="253" t="str">
        <f t="shared" ref="S64" si="139">IF(AND(AND(S59="X",S62="X",S63="X"),SUM(R59,R62,R63)=0,ISNUMBER(R64)),"",IF(OR(S59="M",S62="M",S63="M"),"M",IF(AND(S59=S62,S59=S63,OR(S59="X",S59="W",S59="Z")), UPPER(S59),"")))</f>
        <v/>
      </c>
      <c r="T64" s="254"/>
      <c r="U64" s="260" t="str">
        <f t="shared" ref="U64" si="140">IF(OR(AND(U59="",V59=""),AND(U62="",V62=""),AND(U63="",V63=""),AND(V59="X",V62="X",V63="X"),OR(V59="M",V62="M",V63="M")),"",SUM(U59,U62,U63))</f>
        <v/>
      </c>
      <c r="V64" s="253" t="str">
        <f t="shared" ref="V64" si="141">IF(AND(AND(V59="X",V62="X",V63="X"),SUM(U59,U62,U63)=0,ISNUMBER(U64)),"",IF(OR(V59="M",V62="M",V63="M"),"M",IF(AND(V59=V62,V59=V63,OR(V59="X",V59="W",V59="Z")), UPPER(V59),"")))</f>
        <v/>
      </c>
      <c r="W64" s="254"/>
      <c r="X64" s="260" t="str">
        <f t="shared" ref="X64" si="142">IF(OR(AND(X59="",Y59=""),AND(X62="",Y62=""),AND(X63="",Y63=""),AND(Y59="X",Y62="X",Y63="X"),OR(Y59="M",Y62="M",Y63="M")),"",SUM(X59,X62,X63))</f>
        <v/>
      </c>
      <c r="Y64" s="253" t="str">
        <f t="shared" ref="Y64" si="143">IF(AND(AND(Y59="X",Y62="X",Y63="X"),SUM(X59,X62,X63)=0,ISNUMBER(X64)),"",IF(OR(Y59="M",Y62="M",Y63="M"),"M",IF(AND(Y59=Y62,Y59=Y63,OR(Y59="X",Y59="W",Y59="Z")), UPPER(Y59),"")))</f>
        <v/>
      </c>
      <c r="Z64" s="254"/>
      <c r="AA64" s="260" t="str">
        <f t="shared" ref="AA64" si="144">IF(OR(AND(AA59="",AB59=""),AND(AA62="",AB62=""),AND(AA63="",AB63=""),AND(AB59="X",AB62="X",AB63="X"),OR(AB59="M",AB62="M",AB63="M")),"",SUM(AA59,AA62,AA63))</f>
        <v/>
      </c>
      <c r="AB64" s="253" t="str">
        <f t="shared" ref="AB64" si="145">IF(AND(AND(AB59="X",AB62="X",AB63="X"),SUM(AA59,AA62,AA63)=0,ISNUMBER(AA64)),"",IF(OR(AB59="M",AB62="M",AB63="M"),"M",IF(AND(AB59=AB62,AB59=AB63,OR(AB59="X",AB59="W",AB59="Z")), UPPER(AB59),"")))</f>
        <v/>
      </c>
      <c r="AC64" s="254"/>
      <c r="AD64" s="260" t="str">
        <f t="shared" ref="AD64" si="146">IF(OR(AND(AD59="",AE59=""),AND(AD62="",AE62=""),AND(AD63="",AE63=""),AND(AE59="X",AE62="X",AE63="X"),OR(AE59="M",AE62="M",AE63="M")),"",SUM(AD59,AD62,AD63))</f>
        <v/>
      </c>
      <c r="AE64" s="253" t="str">
        <f t="shared" ref="AE64" si="147">IF(AND(AND(AE59="X",AE62="X",AE63="X"),SUM(AD59,AD62,AD63)=0,ISNUMBER(AD64)),"",IF(OR(AE59="M",AE62="M",AE63="M"),"M",IF(AND(AE59=AE62,AE59=AE63,OR(AE59="X",AE59="W",AE59="Z")), UPPER(AE59),"")))</f>
        <v/>
      </c>
      <c r="AF64" s="254"/>
      <c r="AG64" s="60"/>
    </row>
    <row r="65" spans="3:33" ht="15" customHeight="1" x14ac:dyDescent="0.2">
      <c r="C65" s="64"/>
      <c r="D65" s="325"/>
      <c r="E65" s="327" t="s">
        <v>67</v>
      </c>
      <c r="F65" s="118" t="s">
        <v>124</v>
      </c>
      <c r="G65" s="62" t="s">
        <v>59</v>
      </c>
      <c r="H65" s="62" t="s">
        <v>58</v>
      </c>
      <c r="I65" s="62" t="s">
        <v>66</v>
      </c>
      <c r="J65" s="62" t="s">
        <v>58</v>
      </c>
      <c r="K65" s="62" t="s">
        <v>125</v>
      </c>
      <c r="L65" s="62" t="s">
        <v>57</v>
      </c>
      <c r="M65" s="62" t="s">
        <v>57</v>
      </c>
      <c r="N65" s="62" t="s">
        <v>57</v>
      </c>
      <c r="O65" s="261" t="str">
        <f>IF(OR(AND(O45="",P45=""),AND(O55="",P55=""),AND(P45="X",P55="X"),OR(P45="M",P55="M")),"",SUM(O45,O55))</f>
        <v/>
      </c>
      <c r="P65" s="262" t="str">
        <f>IF(AND(AND(P45="X",P55="X"),SUM(O45,O55)=0,ISNUMBER(O65)),"",IF(OR(P45="M",P55="M"),"M",IF(AND(P45=P55,OR(P45="X",P45="W",P45="Z")), UPPER(P45),"")))</f>
        <v/>
      </c>
      <c r="Q65" s="263"/>
      <c r="R65" s="261" t="str">
        <f t="shared" ref="R65:R74" si="148">IF(OR(AND(R45="",S45=""),AND(R55="",S55=""),AND(S45="X",S55="X"),OR(S45="M",S55="M")),"",SUM(R45,R55))</f>
        <v/>
      </c>
      <c r="S65" s="262" t="str">
        <f t="shared" ref="S65:S74" si="149">IF(AND(AND(S45="X",S55="X"),SUM(R45,R55)=0,ISNUMBER(R65)),"",IF(OR(S45="M",S55="M"),"M",IF(AND(S45=S55,OR(S45="X",S45="W",S45="Z")), UPPER(S45),"")))</f>
        <v/>
      </c>
      <c r="T65" s="263"/>
      <c r="U65" s="261" t="str">
        <f t="shared" ref="U65:U74" si="150">IF(OR(AND(U45="",V45=""),AND(U55="",V55=""),AND(V45="X",V55="X"),OR(V45="M",V55="M")),"",SUM(U45,U55))</f>
        <v/>
      </c>
      <c r="V65" s="262" t="str">
        <f t="shared" ref="V65:V74" si="151">IF(AND(AND(V45="X",V55="X"),SUM(U45,U55)=0,ISNUMBER(U65)),"",IF(OR(V45="M",V55="M"),"M",IF(AND(V45=V55,OR(V45="X",V45="W",V45="Z")), UPPER(V45),"")))</f>
        <v/>
      </c>
      <c r="W65" s="263"/>
      <c r="X65" s="261" t="str">
        <f t="shared" ref="X65:X74" si="152">IF(OR(AND(X45="",Y45=""),AND(X55="",Y55=""),AND(Y45="X",Y55="X"),OR(Y45="M",Y55="M")),"",SUM(X45,X55))</f>
        <v/>
      </c>
      <c r="Y65" s="262" t="str">
        <f t="shared" ref="Y65:Y74" si="153">IF(AND(AND(Y45="X",Y55="X"),SUM(X45,X55)=0,ISNUMBER(X65)),"",IF(OR(Y45="M",Y55="M"),"M",IF(AND(Y45=Y55,OR(Y45="X",Y45="W",Y45="Z")), UPPER(Y45),"")))</f>
        <v/>
      </c>
      <c r="Z65" s="263"/>
      <c r="AA65" s="261" t="str">
        <f t="shared" ref="AA65:AA74" si="154">IF(OR(AND(AA45="",AB45=""),AND(AA55="",AB55=""),AND(AB45="X",AB55="X"),OR(AB45="M",AB55="M")),"",SUM(AA45,AA55))</f>
        <v/>
      </c>
      <c r="AB65" s="262" t="str">
        <f t="shared" ref="AB65:AB74" si="155">IF(AND(AND(AB45="X",AB55="X"),SUM(AA45,AA55)=0,ISNUMBER(AA65)),"",IF(OR(AB45="M",AB55="M"),"M",IF(AND(AB45=AB55,OR(AB45="X",AB45="W",AB45="Z")), UPPER(AB45),"")))</f>
        <v/>
      </c>
      <c r="AC65" s="263"/>
      <c r="AD65" s="261" t="str">
        <f t="shared" ref="AD65:AD74" si="156">IF(OR(AND(AD45="",AE45=""),AND(AD55="",AE55=""),AND(AE45="X",AE55="X"),OR(AE45="M",AE55="M")),"",SUM(AD45,AD55))</f>
        <v/>
      </c>
      <c r="AE65" s="262" t="str">
        <f t="shared" ref="AE65:AE74" si="157">IF(AND(AND(AE45="X",AE55="X"),SUM(AD45,AD55)=0,ISNUMBER(AD65)),"",IF(OR(AE45="M",AE55="M"),"M",IF(AND(AE45=AE55,OR(AE45="X",AE45="W",AE45="Z")), UPPER(AE45),"")))</f>
        <v/>
      </c>
      <c r="AF65" s="263"/>
      <c r="AG65" s="60"/>
    </row>
    <row r="66" spans="3:33" ht="15" customHeight="1" x14ac:dyDescent="0.2">
      <c r="C66" s="64"/>
      <c r="D66" s="325"/>
      <c r="E66" s="327"/>
      <c r="F66" s="118" t="s">
        <v>2</v>
      </c>
      <c r="G66" s="62" t="s">
        <v>59</v>
      </c>
      <c r="H66" s="62" t="s">
        <v>58</v>
      </c>
      <c r="I66" s="62" t="s">
        <v>66</v>
      </c>
      <c r="J66" s="62" t="s">
        <v>58</v>
      </c>
      <c r="K66" s="62" t="s">
        <v>126</v>
      </c>
      <c r="L66" s="62" t="s">
        <v>57</v>
      </c>
      <c r="M66" s="62" t="s">
        <v>57</v>
      </c>
      <c r="N66" s="62" t="s">
        <v>57</v>
      </c>
      <c r="O66" s="261" t="str">
        <f t="shared" ref="O66:O74" si="158">IF(OR(AND(O46="",P46=""),AND(O56="",P56=""),AND(P46="X",P56="X"),OR(P46="M",P56="M")),"",SUM(O46,O56))</f>
        <v/>
      </c>
      <c r="P66" s="262" t="str">
        <f t="shared" ref="P66:P74" si="159">IF(AND(AND(P46="X",P56="X"),SUM(O46,O56)=0,ISNUMBER(O66)),"",IF(OR(P46="M",P56="M"),"M",IF(AND(P46=P56,OR(P46="X",P46="W",P46="Z")), UPPER(P46),"")))</f>
        <v/>
      </c>
      <c r="Q66" s="263"/>
      <c r="R66" s="261" t="str">
        <f t="shared" si="148"/>
        <v/>
      </c>
      <c r="S66" s="262" t="str">
        <f t="shared" si="149"/>
        <v/>
      </c>
      <c r="T66" s="263"/>
      <c r="U66" s="261" t="str">
        <f t="shared" si="150"/>
        <v/>
      </c>
      <c r="V66" s="262" t="str">
        <f t="shared" si="151"/>
        <v/>
      </c>
      <c r="W66" s="263"/>
      <c r="X66" s="261" t="str">
        <f t="shared" si="152"/>
        <v/>
      </c>
      <c r="Y66" s="262" t="str">
        <f t="shared" si="153"/>
        <v/>
      </c>
      <c r="Z66" s="263"/>
      <c r="AA66" s="261" t="str">
        <f t="shared" si="154"/>
        <v/>
      </c>
      <c r="AB66" s="262" t="str">
        <f t="shared" si="155"/>
        <v/>
      </c>
      <c r="AC66" s="263"/>
      <c r="AD66" s="261" t="str">
        <f t="shared" si="156"/>
        <v/>
      </c>
      <c r="AE66" s="262" t="str">
        <f t="shared" si="157"/>
        <v/>
      </c>
      <c r="AF66" s="263"/>
      <c r="AG66" s="60"/>
    </row>
    <row r="67" spans="3:33" ht="15" customHeight="1" x14ac:dyDescent="0.2">
      <c r="C67" s="64"/>
      <c r="D67" s="325"/>
      <c r="E67" s="327"/>
      <c r="F67" s="118" t="s">
        <v>3</v>
      </c>
      <c r="G67" s="62" t="s">
        <v>59</v>
      </c>
      <c r="H67" s="62" t="s">
        <v>58</v>
      </c>
      <c r="I67" s="62" t="s">
        <v>66</v>
      </c>
      <c r="J67" s="62" t="s">
        <v>58</v>
      </c>
      <c r="K67" s="62" t="s">
        <v>127</v>
      </c>
      <c r="L67" s="62" t="s">
        <v>57</v>
      </c>
      <c r="M67" s="62" t="s">
        <v>57</v>
      </c>
      <c r="N67" s="62" t="s">
        <v>57</v>
      </c>
      <c r="O67" s="261" t="str">
        <f t="shared" si="158"/>
        <v/>
      </c>
      <c r="P67" s="262" t="str">
        <f t="shared" si="159"/>
        <v/>
      </c>
      <c r="Q67" s="263"/>
      <c r="R67" s="261" t="str">
        <f t="shared" si="148"/>
        <v/>
      </c>
      <c r="S67" s="262" t="str">
        <f t="shared" si="149"/>
        <v/>
      </c>
      <c r="T67" s="263"/>
      <c r="U67" s="261" t="str">
        <f t="shared" si="150"/>
        <v/>
      </c>
      <c r="V67" s="262" t="str">
        <f t="shared" si="151"/>
        <v/>
      </c>
      <c r="W67" s="263"/>
      <c r="X67" s="261" t="str">
        <f t="shared" si="152"/>
        <v/>
      </c>
      <c r="Y67" s="262" t="str">
        <f t="shared" si="153"/>
        <v/>
      </c>
      <c r="Z67" s="263"/>
      <c r="AA67" s="261" t="str">
        <f t="shared" si="154"/>
        <v/>
      </c>
      <c r="AB67" s="262" t="str">
        <f t="shared" si="155"/>
        <v/>
      </c>
      <c r="AC67" s="263"/>
      <c r="AD67" s="261" t="str">
        <f t="shared" si="156"/>
        <v/>
      </c>
      <c r="AE67" s="262" t="str">
        <f t="shared" si="157"/>
        <v/>
      </c>
      <c r="AF67" s="263"/>
      <c r="AG67" s="60"/>
    </row>
    <row r="68" spans="3:33" ht="15" customHeight="1" x14ac:dyDescent="0.2">
      <c r="C68" s="64"/>
      <c r="D68" s="325"/>
      <c r="E68" s="327"/>
      <c r="F68" s="118" t="s">
        <v>4</v>
      </c>
      <c r="G68" s="62" t="s">
        <v>59</v>
      </c>
      <c r="H68" s="62" t="s">
        <v>58</v>
      </c>
      <c r="I68" s="62" t="s">
        <v>66</v>
      </c>
      <c r="J68" s="62" t="s">
        <v>58</v>
      </c>
      <c r="K68" s="62" t="s">
        <v>128</v>
      </c>
      <c r="L68" s="62" t="s">
        <v>57</v>
      </c>
      <c r="M68" s="62" t="s">
        <v>57</v>
      </c>
      <c r="N68" s="62" t="s">
        <v>57</v>
      </c>
      <c r="O68" s="261" t="str">
        <f t="shared" si="158"/>
        <v/>
      </c>
      <c r="P68" s="262" t="str">
        <f t="shared" si="159"/>
        <v/>
      </c>
      <c r="Q68" s="263"/>
      <c r="R68" s="261" t="str">
        <f t="shared" si="148"/>
        <v/>
      </c>
      <c r="S68" s="262" t="str">
        <f t="shared" si="149"/>
        <v/>
      </c>
      <c r="T68" s="263"/>
      <c r="U68" s="261" t="str">
        <f t="shared" si="150"/>
        <v/>
      </c>
      <c r="V68" s="262" t="str">
        <f t="shared" si="151"/>
        <v/>
      </c>
      <c r="W68" s="263"/>
      <c r="X68" s="261" t="str">
        <f t="shared" si="152"/>
        <v/>
      </c>
      <c r="Y68" s="262" t="str">
        <f t="shared" si="153"/>
        <v/>
      </c>
      <c r="Z68" s="263"/>
      <c r="AA68" s="261" t="str">
        <f t="shared" si="154"/>
        <v/>
      </c>
      <c r="AB68" s="262" t="str">
        <f t="shared" si="155"/>
        <v/>
      </c>
      <c r="AC68" s="263"/>
      <c r="AD68" s="261" t="str">
        <f t="shared" si="156"/>
        <v/>
      </c>
      <c r="AE68" s="262" t="str">
        <f t="shared" si="157"/>
        <v/>
      </c>
      <c r="AF68" s="263"/>
      <c r="AG68" s="60"/>
    </row>
    <row r="69" spans="3:33" ht="15" customHeight="1" x14ac:dyDescent="0.2">
      <c r="C69" s="64"/>
      <c r="D69" s="325"/>
      <c r="E69" s="327"/>
      <c r="F69" s="119" t="s">
        <v>129</v>
      </c>
      <c r="G69" s="62" t="s">
        <v>59</v>
      </c>
      <c r="H69" s="62" t="s">
        <v>58</v>
      </c>
      <c r="I69" s="62" t="s">
        <v>66</v>
      </c>
      <c r="J69" s="62" t="s">
        <v>58</v>
      </c>
      <c r="K69" s="62" t="s">
        <v>130</v>
      </c>
      <c r="L69" s="62" t="s">
        <v>57</v>
      </c>
      <c r="M69" s="62" t="s">
        <v>57</v>
      </c>
      <c r="N69" s="62" t="s">
        <v>57</v>
      </c>
      <c r="O69" s="261" t="str">
        <f t="shared" si="158"/>
        <v/>
      </c>
      <c r="P69" s="262" t="str">
        <f t="shared" si="159"/>
        <v/>
      </c>
      <c r="Q69" s="263"/>
      <c r="R69" s="261" t="str">
        <f t="shared" si="148"/>
        <v/>
      </c>
      <c r="S69" s="262" t="str">
        <f t="shared" si="149"/>
        <v/>
      </c>
      <c r="T69" s="263"/>
      <c r="U69" s="261" t="str">
        <f t="shared" si="150"/>
        <v/>
      </c>
      <c r="V69" s="262" t="str">
        <f t="shared" si="151"/>
        <v/>
      </c>
      <c r="W69" s="263"/>
      <c r="X69" s="261" t="str">
        <f t="shared" si="152"/>
        <v/>
      </c>
      <c r="Y69" s="262" t="str">
        <f t="shared" si="153"/>
        <v/>
      </c>
      <c r="Z69" s="263"/>
      <c r="AA69" s="261" t="str">
        <f t="shared" si="154"/>
        <v/>
      </c>
      <c r="AB69" s="262" t="str">
        <f t="shared" si="155"/>
        <v/>
      </c>
      <c r="AC69" s="263"/>
      <c r="AD69" s="261" t="str">
        <f t="shared" si="156"/>
        <v/>
      </c>
      <c r="AE69" s="262" t="str">
        <f t="shared" si="157"/>
        <v/>
      </c>
      <c r="AF69" s="263"/>
      <c r="AG69" s="60"/>
    </row>
    <row r="70" spans="3:33" ht="15" customHeight="1" x14ac:dyDescent="0.2">
      <c r="C70" s="64"/>
      <c r="D70" s="325"/>
      <c r="E70" s="327"/>
      <c r="F70" s="118" t="s">
        <v>5</v>
      </c>
      <c r="G70" s="62" t="s">
        <v>59</v>
      </c>
      <c r="H70" s="62" t="s">
        <v>58</v>
      </c>
      <c r="I70" s="62" t="s">
        <v>66</v>
      </c>
      <c r="J70" s="62" t="s">
        <v>58</v>
      </c>
      <c r="K70" s="62" t="s">
        <v>131</v>
      </c>
      <c r="L70" s="62" t="s">
        <v>57</v>
      </c>
      <c r="M70" s="62" t="s">
        <v>57</v>
      </c>
      <c r="N70" s="62" t="s">
        <v>57</v>
      </c>
      <c r="O70" s="261" t="str">
        <f t="shared" si="158"/>
        <v/>
      </c>
      <c r="P70" s="262" t="str">
        <f t="shared" si="159"/>
        <v/>
      </c>
      <c r="Q70" s="263"/>
      <c r="R70" s="261" t="str">
        <f t="shared" si="148"/>
        <v/>
      </c>
      <c r="S70" s="262" t="str">
        <f t="shared" si="149"/>
        <v/>
      </c>
      <c r="T70" s="263"/>
      <c r="U70" s="261" t="str">
        <f t="shared" si="150"/>
        <v/>
      </c>
      <c r="V70" s="262" t="str">
        <f t="shared" si="151"/>
        <v/>
      </c>
      <c r="W70" s="263"/>
      <c r="X70" s="261" t="str">
        <f t="shared" si="152"/>
        <v/>
      </c>
      <c r="Y70" s="262" t="str">
        <f t="shared" si="153"/>
        <v/>
      </c>
      <c r="Z70" s="263"/>
      <c r="AA70" s="261" t="str">
        <f t="shared" si="154"/>
        <v/>
      </c>
      <c r="AB70" s="262" t="str">
        <f t="shared" si="155"/>
        <v/>
      </c>
      <c r="AC70" s="263"/>
      <c r="AD70" s="261" t="str">
        <f t="shared" si="156"/>
        <v/>
      </c>
      <c r="AE70" s="262" t="str">
        <f t="shared" si="157"/>
        <v/>
      </c>
      <c r="AF70" s="263"/>
      <c r="AG70" s="60"/>
    </row>
    <row r="71" spans="3:33" ht="15" customHeight="1" x14ac:dyDescent="0.2">
      <c r="C71" s="64"/>
      <c r="D71" s="325"/>
      <c r="E71" s="327"/>
      <c r="F71" s="118" t="s">
        <v>132</v>
      </c>
      <c r="G71" s="62" t="s">
        <v>59</v>
      </c>
      <c r="H71" s="62" t="s">
        <v>58</v>
      </c>
      <c r="I71" s="62" t="s">
        <v>66</v>
      </c>
      <c r="J71" s="62" t="s">
        <v>58</v>
      </c>
      <c r="K71" s="62" t="s">
        <v>133</v>
      </c>
      <c r="L71" s="62" t="s">
        <v>57</v>
      </c>
      <c r="M71" s="62" t="s">
        <v>57</v>
      </c>
      <c r="N71" s="62" t="s">
        <v>57</v>
      </c>
      <c r="O71" s="261" t="str">
        <f t="shared" si="158"/>
        <v/>
      </c>
      <c r="P71" s="262" t="str">
        <f t="shared" si="159"/>
        <v/>
      </c>
      <c r="Q71" s="263"/>
      <c r="R71" s="261" t="str">
        <f t="shared" si="148"/>
        <v/>
      </c>
      <c r="S71" s="262" t="str">
        <f t="shared" si="149"/>
        <v/>
      </c>
      <c r="T71" s="263"/>
      <c r="U71" s="261" t="str">
        <f t="shared" si="150"/>
        <v/>
      </c>
      <c r="V71" s="262" t="str">
        <f t="shared" si="151"/>
        <v/>
      </c>
      <c r="W71" s="263"/>
      <c r="X71" s="261" t="str">
        <f t="shared" si="152"/>
        <v/>
      </c>
      <c r="Y71" s="262" t="str">
        <f t="shared" si="153"/>
        <v/>
      </c>
      <c r="Z71" s="263"/>
      <c r="AA71" s="261" t="str">
        <f t="shared" si="154"/>
        <v/>
      </c>
      <c r="AB71" s="262" t="str">
        <f t="shared" si="155"/>
        <v/>
      </c>
      <c r="AC71" s="263"/>
      <c r="AD71" s="261" t="str">
        <f t="shared" si="156"/>
        <v/>
      </c>
      <c r="AE71" s="262" t="str">
        <f t="shared" si="157"/>
        <v/>
      </c>
      <c r="AF71" s="263"/>
      <c r="AG71" s="60"/>
    </row>
    <row r="72" spans="3:33" ht="15" customHeight="1" x14ac:dyDescent="0.2">
      <c r="C72" s="64"/>
      <c r="D72" s="325"/>
      <c r="E72" s="327"/>
      <c r="F72" s="119" t="s">
        <v>134</v>
      </c>
      <c r="G72" s="62" t="s">
        <v>59</v>
      </c>
      <c r="H72" s="62" t="s">
        <v>58</v>
      </c>
      <c r="I72" s="62" t="s">
        <v>66</v>
      </c>
      <c r="J72" s="62" t="s">
        <v>58</v>
      </c>
      <c r="K72" s="62" t="s">
        <v>135</v>
      </c>
      <c r="L72" s="62" t="s">
        <v>57</v>
      </c>
      <c r="M72" s="62" t="s">
        <v>57</v>
      </c>
      <c r="N72" s="62" t="s">
        <v>57</v>
      </c>
      <c r="O72" s="261" t="str">
        <f t="shared" si="158"/>
        <v/>
      </c>
      <c r="P72" s="262" t="str">
        <f t="shared" si="159"/>
        <v/>
      </c>
      <c r="Q72" s="263"/>
      <c r="R72" s="261" t="str">
        <f t="shared" si="148"/>
        <v/>
      </c>
      <c r="S72" s="262" t="str">
        <f t="shared" si="149"/>
        <v/>
      </c>
      <c r="T72" s="263"/>
      <c r="U72" s="261" t="str">
        <f t="shared" si="150"/>
        <v/>
      </c>
      <c r="V72" s="262" t="str">
        <f t="shared" si="151"/>
        <v/>
      </c>
      <c r="W72" s="263"/>
      <c r="X72" s="261" t="str">
        <f t="shared" si="152"/>
        <v/>
      </c>
      <c r="Y72" s="262" t="str">
        <f t="shared" si="153"/>
        <v/>
      </c>
      <c r="Z72" s="263"/>
      <c r="AA72" s="261" t="str">
        <f t="shared" si="154"/>
        <v/>
      </c>
      <c r="AB72" s="262" t="str">
        <f t="shared" si="155"/>
        <v/>
      </c>
      <c r="AC72" s="263"/>
      <c r="AD72" s="261" t="str">
        <f t="shared" si="156"/>
        <v/>
      </c>
      <c r="AE72" s="262" t="str">
        <f t="shared" si="157"/>
        <v/>
      </c>
      <c r="AF72" s="263"/>
      <c r="AG72" s="60"/>
    </row>
    <row r="73" spans="3:33" ht="15" customHeight="1" x14ac:dyDescent="0.2">
      <c r="C73" s="64"/>
      <c r="D73" s="325"/>
      <c r="E73" s="327"/>
      <c r="F73" s="118" t="s">
        <v>1</v>
      </c>
      <c r="G73" s="62" t="s">
        <v>59</v>
      </c>
      <c r="H73" s="62" t="s">
        <v>58</v>
      </c>
      <c r="I73" s="62" t="s">
        <v>66</v>
      </c>
      <c r="J73" s="62" t="s">
        <v>58</v>
      </c>
      <c r="K73" s="62" t="s">
        <v>61</v>
      </c>
      <c r="L73" s="62" t="s">
        <v>57</v>
      </c>
      <c r="M73" s="62" t="s">
        <v>57</v>
      </c>
      <c r="N73" s="62" t="s">
        <v>57</v>
      </c>
      <c r="O73" s="261" t="str">
        <f t="shared" si="158"/>
        <v/>
      </c>
      <c r="P73" s="262" t="str">
        <f t="shared" si="159"/>
        <v/>
      </c>
      <c r="Q73" s="263"/>
      <c r="R73" s="261" t="str">
        <f t="shared" si="148"/>
        <v/>
      </c>
      <c r="S73" s="262" t="str">
        <f t="shared" si="149"/>
        <v/>
      </c>
      <c r="T73" s="263"/>
      <c r="U73" s="261" t="str">
        <f t="shared" si="150"/>
        <v/>
      </c>
      <c r="V73" s="262" t="str">
        <f t="shared" si="151"/>
        <v/>
      </c>
      <c r="W73" s="263"/>
      <c r="X73" s="261" t="str">
        <f t="shared" si="152"/>
        <v/>
      </c>
      <c r="Y73" s="262" t="str">
        <f t="shared" si="153"/>
        <v/>
      </c>
      <c r="Z73" s="263"/>
      <c r="AA73" s="261" t="str">
        <f t="shared" si="154"/>
        <v/>
      </c>
      <c r="AB73" s="262" t="str">
        <f t="shared" si="155"/>
        <v/>
      </c>
      <c r="AC73" s="263"/>
      <c r="AD73" s="261" t="str">
        <f t="shared" si="156"/>
        <v/>
      </c>
      <c r="AE73" s="262" t="str">
        <f t="shared" si="157"/>
        <v/>
      </c>
      <c r="AF73" s="263"/>
      <c r="AG73" s="60"/>
    </row>
    <row r="74" spans="3:33" ht="15" customHeight="1" x14ac:dyDescent="0.2">
      <c r="C74" s="64"/>
      <c r="D74" s="326"/>
      <c r="E74" s="327"/>
      <c r="F74" s="120" t="s">
        <v>121</v>
      </c>
      <c r="G74" s="62" t="s">
        <v>59</v>
      </c>
      <c r="H74" s="62" t="s">
        <v>58</v>
      </c>
      <c r="I74" s="62" t="s">
        <v>66</v>
      </c>
      <c r="J74" s="62" t="s">
        <v>58</v>
      </c>
      <c r="K74" s="62" t="s">
        <v>58</v>
      </c>
      <c r="L74" s="62" t="s">
        <v>57</v>
      </c>
      <c r="M74" s="62" t="s">
        <v>57</v>
      </c>
      <c r="N74" s="62" t="s">
        <v>57</v>
      </c>
      <c r="O74" s="261" t="str">
        <f t="shared" si="158"/>
        <v/>
      </c>
      <c r="P74" s="262" t="str">
        <f t="shared" si="159"/>
        <v/>
      </c>
      <c r="Q74" s="263"/>
      <c r="R74" s="261" t="str">
        <f t="shared" si="148"/>
        <v/>
      </c>
      <c r="S74" s="262" t="str">
        <f t="shared" si="149"/>
        <v/>
      </c>
      <c r="T74" s="263"/>
      <c r="U74" s="261" t="str">
        <f t="shared" si="150"/>
        <v/>
      </c>
      <c r="V74" s="262" t="str">
        <f t="shared" si="151"/>
        <v/>
      </c>
      <c r="W74" s="263"/>
      <c r="X74" s="261" t="str">
        <f t="shared" si="152"/>
        <v/>
      </c>
      <c r="Y74" s="262" t="str">
        <f t="shared" si="153"/>
        <v/>
      </c>
      <c r="Z74" s="263"/>
      <c r="AA74" s="261" t="str">
        <f t="shared" si="154"/>
        <v/>
      </c>
      <c r="AB74" s="262" t="str">
        <f t="shared" si="155"/>
        <v/>
      </c>
      <c r="AC74" s="263"/>
      <c r="AD74" s="261" t="str">
        <f t="shared" si="156"/>
        <v/>
      </c>
      <c r="AE74" s="262" t="str">
        <f t="shared" si="157"/>
        <v/>
      </c>
      <c r="AF74" s="263"/>
      <c r="AG74" s="60"/>
    </row>
    <row r="75" spans="3:33" x14ac:dyDescent="0.2">
      <c r="C75" s="60"/>
      <c r="D75" s="60"/>
      <c r="E75" s="60"/>
      <c r="F75" s="115"/>
      <c r="G75" s="61"/>
      <c r="H75" s="61"/>
      <c r="I75" s="61"/>
      <c r="J75" s="61"/>
      <c r="K75" s="61"/>
      <c r="L75" s="61"/>
      <c r="M75" s="61"/>
      <c r="N75" s="61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</row>
    <row r="76" spans="3:33" x14ac:dyDescent="0.2">
      <c r="C76" s="60"/>
      <c r="D76" s="60"/>
      <c r="E76" s="60"/>
      <c r="F76" s="115"/>
      <c r="G76" s="61"/>
      <c r="H76" s="61"/>
      <c r="I76" s="61"/>
      <c r="J76" s="61"/>
      <c r="K76" s="61"/>
      <c r="L76" s="61"/>
      <c r="M76" s="61"/>
      <c r="N76" s="61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3:33" x14ac:dyDescent="0.2">
      <c r="C77" s="60"/>
      <c r="D77" s="60"/>
      <c r="E77" s="60"/>
      <c r="F77" s="115"/>
      <c r="G77" s="61"/>
      <c r="H77" s="61"/>
      <c r="I77" s="61"/>
      <c r="J77" s="61"/>
      <c r="K77" s="61"/>
      <c r="L77" s="61"/>
      <c r="M77" s="61"/>
      <c r="N77" s="61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</row>
  </sheetData>
  <sheetProtection algorithmName="SHA-512" hashValue="4Q4B3K9CbxsYKm0vnY67p+e8iLh9nhnqph07o9Nkk4WSC62+MDZ3U1Kbpbt7FQJ2Vj1QjeD5wcqC/Q7tocdO1w==" saltValue="CPW9KV8XaWc6YsJMqbECeg==" spinCount="100000" sheet="1" objects="1" scenarios="1" selectLockedCells="1"/>
  <mergeCells count="15">
    <mergeCell ref="D14:D43"/>
    <mergeCell ref="E14:E23"/>
    <mergeCell ref="E24:E33"/>
    <mergeCell ref="E34:E43"/>
    <mergeCell ref="D45:D74"/>
    <mergeCell ref="E45:E54"/>
    <mergeCell ref="E55:E64"/>
    <mergeCell ref="E65:E74"/>
    <mergeCell ref="O6:AF6"/>
    <mergeCell ref="O7:Q7"/>
    <mergeCell ref="R7:T7"/>
    <mergeCell ref="U7:W7"/>
    <mergeCell ref="X7:Z7"/>
    <mergeCell ref="AA7:AC7"/>
    <mergeCell ref="AD7:AF7"/>
  </mergeCells>
  <conditionalFormatting sqref="O14:O43 O45:O74 R14:R43 R45:R74 U14:U43 U45:U74 X14:X43 X45:X74 AA14:AA43 AA45:AA74 AD14:AD43 AD45:AD74">
    <cfRule type="expression" dxfId="88" priority="3">
      <formula xml:space="preserve"> OR(AND(O14=0,O14&lt;&gt;"",P14&lt;&gt;"Z",P14&lt;&gt;""),AND(O14&gt;0,O14&lt;&gt;"",P14&lt;&gt;"W",P14&lt;&gt;""),AND(O14="", P14="W"))</formula>
    </cfRule>
  </conditionalFormatting>
  <conditionalFormatting sqref="P14:P43 P45:P74 S14:S43 S45:S74 V14:V43 V45:V74 Y14:Y43 Y45:Y74 AB14:AB43 AB45:AB74 AE14:AE43 AE45:AE74">
    <cfRule type="expression" dxfId="87" priority="2">
      <formula xml:space="preserve"> OR(AND(O14=0,O14&lt;&gt;"",P14&lt;&gt;"Z",P14&lt;&gt;""),AND(O14&gt;0,O14&lt;&gt;"",P14&lt;&gt;"W",P14&lt;&gt;""),AND(O14="", P14="W"))</formula>
    </cfRule>
  </conditionalFormatting>
  <conditionalFormatting sqref="Q14:Q43 Q45:Q74 T14:T43 T45:T74 W14:W43 W45:W74 Z14:Z43 Z45:Z74 AC14:AC43 AC45:AC74 AF14:AF43 AF45:AF74">
    <cfRule type="expression" dxfId="86" priority="1">
      <formula xml:space="preserve"> AND(OR(P14="X",P14="W"),Q14="")</formula>
    </cfRule>
  </conditionalFormatting>
  <conditionalFormatting sqref="AD18 AD28 O18 R18 U18 X18 AA18 O28 R28 U28 X28 AA28 AD49 AD59 O49 R49 U49 X49 AA49 O59 R59 U59 X59 AA59">
    <cfRule type="expression" dxfId="85" priority="4">
      <formula>OR(COUNTIF(P14:P17,"M")=4, COUNTIF(P14:P17,"X")=4)</formula>
    </cfRule>
    <cfRule type="expression" dxfId="84" priority="5">
      <formula>IF(OR(SUMPRODUCT(--(O14:O17=""),--(P14:P17=""))&gt;0,COUNTIF(P14:P17,"M")&gt;0, COUNTIF(P14:P17,"X")=4),"",SUM(O14:O17)) &lt;&gt; O18</formula>
    </cfRule>
  </conditionalFormatting>
  <conditionalFormatting sqref="AE18 AE28 P18 S18 V18 Y18 AB18 P28 S28 V28 Y28 AB28 AE49 AE59 P49 S49 V49 Y49 AB49 P59 S59 V59 Y59 AB59">
    <cfRule type="expression" dxfId="83" priority="6">
      <formula>OR(COUNTIF(P14:P17,"M")=4, COUNTIF(P14:P17,"X")=4)</formula>
    </cfRule>
    <cfRule type="expression" dxfId="82" priority="7">
      <formula>IF(AND(COUNTIF(P14:P17,"X")=4,SUM(O14:O17)=0,ISNUMBER(O18)),"",IF(COUNTIF(P14:P17,"M")&gt;0,"M", IF(AND(COUNTIF(P14:P17,P14)=4,OR(P14="X",P14="W",P14="Z")),UPPER(P14),""))) &lt;&gt; P18</formula>
    </cfRule>
  </conditionalFormatting>
  <conditionalFormatting sqref="AD21 AD31 O21 R21 U21 X21 AA21 O31 R31 U31 X31 AA31 AD52 AD62 O52 R52 U52 X52 AA52 O62 R62 U62 X62 AA62">
    <cfRule type="expression" dxfId="81" priority="8">
      <formula>OR(COUNTIF(P19:P20,"M")=2, COUNTIF(P19:P20,"X")=2)</formula>
    </cfRule>
    <cfRule type="expression" dxfId="80" priority="9">
      <formula>IF(OR(SUMPRODUCT(--(O19:O20=""),--(P19:P20=""))&gt;0,COUNTIF(P19:P20,"M")&gt;0, COUNTIF(P19:P20,"X")=2),"",SUM(O19,O20)) &lt;&gt; O21</formula>
    </cfRule>
  </conditionalFormatting>
  <conditionalFormatting sqref="AE21 AE31 P21 S21 V21 Y21 AB21 P31 S31 V31 Y31 AB31 AE52 AE62 P52 S52 V52 Y52 AB52 P62 S62 V62 Y62 AB62">
    <cfRule type="expression" dxfId="79" priority="10">
      <formula>OR(COUNTIF(P19:P20,"M")=2, COUNTIF(P19:P20,"X")=2)</formula>
    </cfRule>
    <cfRule type="expression" dxfId="78" priority="11">
      <formula>IF(AND(AND(P19="X",P20="X"),SUM(O19,O20)=0,ISNUMBER(O21)),"",IF(OR(P19="M",P20="M"),"M",IF(AND(P19=P20,OR(P19="X",P19="W",P19="Z")), UPPER(P19),""))) &lt;&gt; P21</formula>
    </cfRule>
  </conditionalFormatting>
  <conditionalFormatting sqref="AD23 AD33 O23 R23 U23 X23 AA23 O33 R33 U33 X33 AA33 AD54 AD64 O54 R54 U54 X54 AA54 O64 R64 U64 X64 AA64">
    <cfRule type="expression" dxfId="77" priority="12">
      <formula>OR(AND(P18="X",P21="X",P22="X"),AND(P18="M",P21="M",P22="M"))</formula>
    </cfRule>
    <cfRule type="expression" dxfId="76" priority="13">
      <formula>IF(OR(AND(O18="",P18=""),AND(O21="",P21=""),AND(O22="",P22=""),AND(P18="X",P21="X",P22="X"),OR(P18="M",P21="M",P22="M")),"",SUM(O18,O21,O22)) &lt;&gt; O23</formula>
    </cfRule>
  </conditionalFormatting>
  <conditionalFormatting sqref="AE23 AE33 P23 S23 V23 Y23 AB23 P33 S33 V33 Y33 AB33 AE54 AE64 P54 S54 V54 Y54 AB54 P64 S64 V64 Y64 AB64">
    <cfRule type="expression" dxfId="75" priority="14">
      <formula>OR(AND(P18="X",P21="X",P22="X"),AND(P18="M",P21="M",P22="M"))</formula>
    </cfRule>
    <cfRule type="expression" dxfId="74" priority="15">
      <formula>IF(AND(AND(P18="X",P21="X",P22="X"),SUM(O18,O21,O22)=0,ISNUMBER(O23)),"",IF(OR(P18="M",P21="M",P22="M"),"M",IF(AND(P18=P21,P18=P22,OR(P18="X",P18="W",P18="Z")), UPPER(P18),""))) &lt;&gt; P23</formula>
    </cfRule>
  </conditionalFormatting>
  <conditionalFormatting sqref="AD34:AD43 O34:O43 R34:R43 U34:U43 X34:X43 AA34:AA43 AD65:AD74 O65:O74 R65:R74 U65:U74 X65:X74 AA65:AA74">
    <cfRule type="expression" dxfId="73" priority="16">
      <formula>OR(AND(P14="X",P24="X"),AND(P14="M",P24="M"))</formula>
    </cfRule>
    <cfRule type="expression" dxfId="72" priority="17">
      <formula>IF(OR(AND(O14="",P14=""),AND(O24="",P24=""),AND(P14="X",P24="X"),OR(P14="M",P24="M")),"",SUM(O14,O24)) &lt;&gt; O34</formula>
    </cfRule>
  </conditionalFormatting>
  <conditionalFormatting sqref="AE34:AE43 P34:P43 S34:S43 V34:V43 Y34:Y43 AB34:AB43 AE65:AE74 P65:P74 S65:S74 V65:V74 Y65:Y74 AB65:AB74">
    <cfRule type="expression" dxfId="71" priority="18">
      <formula>OR(AND(P14="X",P24="X"),AND(P14="M",P24="M"))</formula>
    </cfRule>
    <cfRule type="expression" dxfId="70" priority="19">
      <formula>IF(AND(AND(P14="X",P24="X"),SUM(O14,O24)=0,ISNUMBER(O34)),"",IF(OR(P14="M",P24="M"),"M",IF(AND(P14=P24,OR(P14="X",P14="W",P14="Z")), UPPER(P14),""))) &lt;&gt; P34</formula>
    </cfRule>
  </conditionalFormatting>
  <conditionalFormatting sqref="AD14:AD17 AD19:AD20 AD22 AD24:AD27 AD29:AD30 AD32 AD45:AD48 AD50:AD51 AD53 AD55:AD58 AD60:AD61 AD63">
    <cfRule type="expression" dxfId="69" priority="20">
      <formula>OR(AND(P14="X",S14="X",V14="X",Y14="X",AB14="X"),AND(P14="M", S14="M",V14="M", Y14="M", AB14="M"))</formula>
    </cfRule>
  </conditionalFormatting>
  <conditionalFormatting sqref="AD14:AD17 AD19:AD20 AD22 AD24:AD27 AD29:AD30 AD32 AD45:AD48 AD50:AD51 AD53 AD55:AD58 AD60:AD61 AD63">
    <cfRule type="expression" dxfId="68" priority="21">
      <formula>IF(OR(EXACT(O14,P14),EXACT(R14,S14),EXACT(U14,V14),EXACT(X14,Y14),EXACT(AA14,AB14),AND(P14="X",S14="X",V14="X",Y14="X",AB14="X"),OR(P14="M", S14="M",V14="M", Y14="M", AB14="M")),"",SUM(O14,R14,U14,X14,AA14)) &lt;&gt; AD14</formula>
    </cfRule>
  </conditionalFormatting>
  <conditionalFormatting sqref="AE14:AE17 AE19:AE20 AE22 AE24:AE27 AE29:AE30 AE32 AE45:AE48 AE50:AE51 AE53 AE55:AE58 AE60:AE61 AE63">
    <cfRule type="expression" dxfId="67" priority="22">
      <formula>OR(AND(P14="X",S14="X",V14="X",Y14="X",AB14="X"),AND(P14="M", S14="M",V14="M", Y14="M", AB14="M"))</formula>
    </cfRule>
  </conditionalFormatting>
  <conditionalFormatting sqref="AE14:AE17 AE19:AE20 AE22 AE24:AE27 AE29:AE30 AE32 AE45:AE48 AE50:AE51 AE53 AE55:AE58 AE60:AE61 AE63">
    <cfRule type="expression" dxfId="66" priority="23">
      <formula xml:space="preserve"> IF(AND(AND(P14="X",S14="X",V14="X",Y14="X",AB14="X"),SUM(O14,R14,U14,X14,AA14)=0,ISNUMBER(AD14)),"",IF(OR(P14="M",S14="M",V14="M",Y14="M",AB14="M"),"M",IF(AND(P14=S14,P14=V14,P14=Y14,P14=AB14,OR(P14="X",P14="W",P14="Z")),UPPER(P14),""))) &lt;&gt; AE14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:P74 S14:S74 V14:V74 Y14:Y74 AB14:AB74 AE14:AE74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:Q74 T14:T74 W14:W74 Z14:Z74 AC14:AC74 AF14:AF74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:O74 R14:R74 U14:U74 X14:X74 AA14:AA74 AD14:AD74">
      <formula1>0</formula1>
    </dataValidation>
    <dataValidation allowBlank="1" showInputMessage="1" showErrorMessage="1" sqref="O8:Q13 E1:E4 E6:E1048576 F1:N1048576 P7:Q7 O75:AF1048576 O1:AF5 AG1:XFD1048576 O6:O7 R7:AF13 A1:D104857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tToHeight="2" orientation="landscape" horizontalDpi="1200" verticalDpi="1200" r:id="rId1"/>
  <headerFooter>
    <oddFooter>&amp;CPage &amp;P of &amp;N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rightToLeft="1" topLeftCell="C1" zoomScaleNormal="100" workbookViewId="0">
      <selection activeCell="D55" sqref="D55:S58"/>
    </sheetView>
  </sheetViews>
  <sheetFormatPr defaultColWidth="16" defaultRowHeight="14.25" x14ac:dyDescent="0.2"/>
  <cols>
    <col min="1" max="1" width="8.875" style="157" hidden="1" customWidth="1"/>
    <col min="2" max="2" width="10.875" style="183" hidden="1" customWidth="1"/>
    <col min="3" max="3" width="5.75" style="157" customWidth="1"/>
    <col min="4" max="4" width="22.625" style="157" customWidth="1"/>
    <col min="5" max="5" width="11" style="157" customWidth="1"/>
    <col min="6" max="6" width="11.25" style="157" customWidth="1"/>
    <col min="7" max="14" width="16" style="182" hidden="1" customWidth="1"/>
    <col min="15" max="15" width="12.75" style="157" customWidth="1"/>
    <col min="16" max="16" width="2.75" style="157" customWidth="1"/>
    <col min="17" max="17" width="30.75" style="157" customWidth="1"/>
    <col min="18" max="18" width="5.75" style="157" customWidth="1"/>
    <col min="19" max="16384" width="16" style="157"/>
  </cols>
  <sheetData>
    <row r="1" spans="1:18" ht="34.5" customHeight="1" x14ac:dyDescent="0.2">
      <c r="A1" s="153" t="s">
        <v>98</v>
      </c>
      <c r="B1" s="102" t="s">
        <v>97</v>
      </c>
      <c r="C1" s="154"/>
      <c r="D1" s="155" t="s">
        <v>181</v>
      </c>
      <c r="E1" s="156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4"/>
    </row>
    <row r="2" spans="1:18" ht="9" customHeight="1" x14ac:dyDescent="0.2">
      <c r="A2" s="153" t="s">
        <v>95</v>
      </c>
      <c r="B2" s="158" t="s">
        <v>61</v>
      </c>
      <c r="C2" s="154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 ht="20.25" x14ac:dyDescent="0.2">
      <c r="A3" s="107" t="s">
        <v>80</v>
      </c>
      <c r="B3" s="161" t="s">
        <v>57</v>
      </c>
      <c r="C3" s="154"/>
      <c r="D3" s="162" t="s">
        <v>182</v>
      </c>
      <c r="E3" s="159"/>
      <c r="F3" s="159"/>
      <c r="G3" s="163"/>
      <c r="H3" s="163"/>
      <c r="I3" s="163"/>
      <c r="J3" s="163"/>
      <c r="K3" s="163"/>
      <c r="L3" s="163"/>
      <c r="M3" s="163"/>
      <c r="N3" s="163"/>
      <c r="O3" s="159"/>
      <c r="P3" s="159"/>
      <c r="Q3" s="159"/>
      <c r="R3" s="154"/>
    </row>
    <row r="4" spans="1:18" ht="36.75" customHeight="1" thickBot="1" x14ac:dyDescent="0.25">
      <c r="A4" s="153" t="s">
        <v>94</v>
      </c>
      <c r="B4" s="161" t="s">
        <v>57</v>
      </c>
      <c r="C4" s="154"/>
      <c r="D4" s="337" t="s">
        <v>183</v>
      </c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154"/>
    </row>
    <row r="5" spans="1:18" ht="15" customHeight="1" thickBot="1" x14ac:dyDescent="0.25">
      <c r="A5" s="153" t="s">
        <v>92</v>
      </c>
      <c r="B5" s="161" t="s">
        <v>57</v>
      </c>
      <c r="C5" s="154"/>
      <c r="D5" s="164" t="s">
        <v>90</v>
      </c>
      <c r="E5" s="271">
        <v>2014</v>
      </c>
      <c r="F5" s="163"/>
      <c r="G5" s="163"/>
      <c r="H5" s="163"/>
      <c r="I5" s="163"/>
      <c r="J5" s="163"/>
      <c r="K5" s="163"/>
      <c r="L5" s="163"/>
      <c r="M5" s="165"/>
      <c r="N5" s="163"/>
      <c r="O5" s="163"/>
      <c r="P5" s="163"/>
      <c r="Q5" s="163"/>
      <c r="R5" s="154"/>
    </row>
    <row r="6" spans="1:18" ht="17.25" customHeight="1" x14ac:dyDescent="0.2">
      <c r="A6" s="153" t="s">
        <v>91</v>
      </c>
      <c r="B6" s="161" t="s">
        <v>57</v>
      </c>
      <c r="C6" s="154"/>
      <c r="D6" s="154"/>
      <c r="E6" s="154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54"/>
    </row>
    <row r="7" spans="1:18" ht="21" customHeight="1" x14ac:dyDescent="0.2">
      <c r="A7" s="153" t="s">
        <v>89</v>
      </c>
      <c r="B7" s="161" t="s">
        <v>57</v>
      </c>
      <c r="C7" s="166"/>
      <c r="D7" s="167"/>
      <c r="E7" s="167"/>
      <c r="F7" s="167"/>
      <c r="G7" s="168"/>
      <c r="H7" s="168"/>
      <c r="I7" s="168"/>
      <c r="J7" s="168"/>
      <c r="K7" s="168"/>
      <c r="L7" s="168"/>
      <c r="M7" s="168"/>
      <c r="N7" s="168"/>
      <c r="O7" s="167"/>
      <c r="P7" s="167"/>
      <c r="Q7" s="167"/>
      <c r="R7" s="154"/>
    </row>
    <row r="8" spans="1:18" s="173" customFormat="1" ht="21" hidden="1" customHeight="1" x14ac:dyDescent="0.2">
      <c r="A8" s="153" t="s">
        <v>88</v>
      </c>
      <c r="B8" s="161" t="s">
        <v>57</v>
      </c>
      <c r="C8" s="166"/>
      <c r="D8" s="167"/>
      <c r="E8" s="167"/>
      <c r="F8" s="167"/>
      <c r="G8" s="169"/>
      <c r="H8" s="169"/>
      <c r="I8" s="169"/>
      <c r="J8" s="169"/>
      <c r="K8" s="169"/>
      <c r="L8" s="169"/>
      <c r="M8" s="169"/>
      <c r="N8" s="170" t="s">
        <v>85</v>
      </c>
      <c r="O8" s="171">
        <f>$E$5</f>
        <v>2014</v>
      </c>
      <c r="P8" s="172"/>
      <c r="Q8" s="172"/>
      <c r="R8" s="154"/>
    </row>
    <row r="9" spans="1:18" ht="21" hidden="1" customHeight="1" x14ac:dyDescent="0.2">
      <c r="A9" s="107" t="s">
        <v>84</v>
      </c>
      <c r="B9" s="102" t="s">
        <v>184</v>
      </c>
      <c r="C9" s="174"/>
      <c r="D9" s="195"/>
      <c r="E9" s="195"/>
      <c r="F9" s="195"/>
      <c r="G9" s="175"/>
      <c r="H9" s="175"/>
      <c r="I9" s="175"/>
      <c r="J9" s="175"/>
      <c r="K9" s="175"/>
      <c r="L9" s="175"/>
      <c r="M9" s="175"/>
      <c r="N9" s="170" t="s">
        <v>82</v>
      </c>
      <c r="O9" s="83" t="s">
        <v>58</v>
      </c>
      <c r="P9" s="83"/>
      <c r="Q9" s="82"/>
      <c r="R9" s="154"/>
    </row>
    <row r="10" spans="1:18" ht="33.75" hidden="1" customHeight="1" x14ac:dyDescent="0.2">
      <c r="B10" s="157"/>
      <c r="C10" s="166"/>
      <c r="D10" s="80"/>
      <c r="E10" s="80"/>
      <c r="F10" s="80"/>
      <c r="G10" s="79"/>
      <c r="H10" s="79"/>
      <c r="I10" s="79"/>
      <c r="J10" s="79"/>
      <c r="K10" s="79"/>
      <c r="L10" s="79"/>
      <c r="M10" s="79"/>
      <c r="N10" s="79"/>
      <c r="O10" s="83"/>
      <c r="P10" s="83"/>
      <c r="Q10" s="82"/>
      <c r="R10" s="154"/>
    </row>
    <row r="11" spans="1:18" ht="21" hidden="1" customHeight="1" x14ac:dyDescent="0.2">
      <c r="B11" s="157"/>
      <c r="C11" s="166"/>
      <c r="D11" s="80"/>
      <c r="E11" s="80"/>
      <c r="F11" s="80"/>
      <c r="G11" s="170"/>
      <c r="H11" s="170"/>
      <c r="I11" s="170"/>
      <c r="J11" s="170"/>
      <c r="K11" s="170"/>
      <c r="L11" s="170"/>
      <c r="M11" s="170"/>
      <c r="N11" s="176"/>
      <c r="O11" s="77"/>
      <c r="P11" s="77"/>
      <c r="Q11" s="77"/>
      <c r="R11" s="154"/>
    </row>
    <row r="12" spans="1:18" ht="21" hidden="1" customHeight="1" x14ac:dyDescent="0.2">
      <c r="B12" s="157"/>
      <c r="C12" s="166"/>
      <c r="D12" s="80"/>
      <c r="E12" s="80"/>
      <c r="F12" s="80"/>
      <c r="G12" s="79"/>
      <c r="H12" s="79"/>
      <c r="I12" s="79"/>
      <c r="J12" s="79"/>
      <c r="K12" s="79"/>
      <c r="L12" s="79"/>
      <c r="M12" s="79"/>
      <c r="N12" s="176"/>
      <c r="O12" s="77"/>
      <c r="P12" s="77"/>
      <c r="Q12" s="77"/>
      <c r="R12" s="154"/>
    </row>
    <row r="13" spans="1:18" ht="20.25" hidden="1" x14ac:dyDescent="0.2">
      <c r="B13" s="157"/>
      <c r="C13" s="166"/>
      <c r="D13" s="80"/>
      <c r="E13" s="80"/>
      <c r="F13" s="80"/>
      <c r="G13" s="72" t="s">
        <v>81</v>
      </c>
      <c r="H13" s="72" t="s">
        <v>80</v>
      </c>
      <c r="I13" s="177" t="s">
        <v>79</v>
      </c>
      <c r="J13" s="72" t="s">
        <v>78</v>
      </c>
      <c r="K13" s="72" t="s">
        <v>77</v>
      </c>
      <c r="L13" s="177" t="s">
        <v>76</v>
      </c>
      <c r="M13" s="177" t="s">
        <v>75</v>
      </c>
      <c r="N13" s="72" t="s">
        <v>74</v>
      </c>
      <c r="O13" s="77"/>
      <c r="P13" s="77"/>
      <c r="Q13" s="77"/>
      <c r="R13" s="154"/>
    </row>
    <row r="14" spans="1:18" ht="15" customHeight="1" x14ac:dyDescent="0.2">
      <c r="B14" s="157"/>
      <c r="C14" s="154"/>
      <c r="D14" s="178" t="s">
        <v>185</v>
      </c>
      <c r="E14" s="179"/>
      <c r="F14" s="180"/>
      <c r="G14" s="181" t="s">
        <v>186</v>
      </c>
      <c r="H14" s="181" t="s">
        <v>57</v>
      </c>
      <c r="I14" s="181" t="s">
        <v>57</v>
      </c>
      <c r="J14" s="181" t="s">
        <v>57</v>
      </c>
      <c r="K14" s="181" t="s">
        <v>57</v>
      </c>
      <c r="L14" s="181" t="s">
        <v>57</v>
      </c>
      <c r="M14" s="181" t="s">
        <v>58</v>
      </c>
      <c r="N14" s="181" t="s">
        <v>58</v>
      </c>
      <c r="O14" s="272"/>
      <c r="P14" s="273"/>
      <c r="Q14" s="274"/>
      <c r="R14" s="154"/>
    </row>
    <row r="15" spans="1:18" x14ac:dyDescent="0.2">
      <c r="B15" s="157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</row>
    <row r="16" spans="1:18" x14ac:dyDescent="0.2">
      <c r="B16" s="157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2:18" x14ac:dyDescent="0.2">
      <c r="B17" s="157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</row>
    <row r="18" spans="2:18" x14ac:dyDescent="0.2">
      <c r="B18" s="157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2:18" x14ac:dyDescent="0.2">
      <c r="B19" s="157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</row>
    <row r="20" spans="2:18" x14ac:dyDescent="0.2">
      <c r="B20" s="157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</row>
    <row r="21" spans="2:18" x14ac:dyDescent="0.2">
      <c r="B21" s="157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</row>
    <row r="22" spans="2:18" x14ac:dyDescent="0.2">
      <c r="B22" s="157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</row>
    <row r="23" spans="2:18" x14ac:dyDescent="0.2">
      <c r="B23" s="157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</row>
    <row r="24" spans="2:18" x14ac:dyDescent="0.2">
      <c r="B24" s="157"/>
    </row>
    <row r="25" spans="2:18" x14ac:dyDescent="0.2">
      <c r="B25" s="157"/>
    </row>
    <row r="26" spans="2:18" x14ac:dyDescent="0.2">
      <c r="B26" s="157"/>
    </row>
    <row r="27" spans="2:18" x14ac:dyDescent="0.2">
      <c r="B27" s="157"/>
    </row>
    <row r="28" spans="2:18" x14ac:dyDescent="0.2">
      <c r="B28" s="157"/>
    </row>
    <row r="29" spans="2:18" x14ac:dyDescent="0.2">
      <c r="B29" s="157"/>
    </row>
    <row r="30" spans="2:18" x14ac:dyDescent="0.2">
      <c r="B30" s="157"/>
    </row>
    <row r="31" spans="2:18" x14ac:dyDescent="0.2">
      <c r="B31" s="157"/>
    </row>
    <row r="32" spans="2:18" x14ac:dyDescent="0.2">
      <c r="B32" s="157"/>
    </row>
    <row r="33" spans="2:2" x14ac:dyDescent="0.2">
      <c r="B33" s="157"/>
    </row>
    <row r="34" spans="2:2" x14ac:dyDescent="0.2">
      <c r="B34" s="157"/>
    </row>
    <row r="35" spans="2:2" x14ac:dyDescent="0.2">
      <c r="B35" s="157"/>
    </row>
    <row r="36" spans="2:2" x14ac:dyDescent="0.2">
      <c r="B36" s="157"/>
    </row>
    <row r="37" spans="2:2" x14ac:dyDescent="0.2">
      <c r="B37" s="157"/>
    </row>
    <row r="38" spans="2:2" x14ac:dyDescent="0.2">
      <c r="B38" s="157"/>
    </row>
    <row r="39" spans="2:2" x14ac:dyDescent="0.2">
      <c r="B39" s="157"/>
    </row>
    <row r="40" spans="2:2" x14ac:dyDescent="0.2">
      <c r="B40" s="157"/>
    </row>
    <row r="41" spans="2:2" x14ac:dyDescent="0.2">
      <c r="B41" s="157"/>
    </row>
    <row r="42" spans="2:2" x14ac:dyDescent="0.2">
      <c r="B42" s="157"/>
    </row>
    <row r="43" spans="2:2" x14ac:dyDescent="0.2">
      <c r="B43" s="157"/>
    </row>
    <row r="44" spans="2:2" x14ac:dyDescent="0.2">
      <c r="B44" s="157"/>
    </row>
  </sheetData>
  <sheetProtection algorithmName="SHA-512" hashValue="h29vw2OUlxeTscrFHbtYyvNLGL7NKTytbmQmvS0go6V7Xy9Trgv0S2G4JiJ3xVsdrtFa5r1d4nQLlnrN0oKavA==" saltValue="iKIu+DhcLWyPyq1N9IguyQ==" spinCount="100000" sheet="1" objects="1" scenarios="1" selectLockedCells="1"/>
  <mergeCells count="1">
    <mergeCell ref="D4:Q4"/>
  </mergeCells>
  <conditionalFormatting sqref="O14">
    <cfRule type="expression" dxfId="65" priority="3">
      <formula xml:space="preserve"> OR(AND(O14=0,O14&lt;&gt;"",P14&lt;&gt;"Z",P14&lt;&gt;""),AND(O14&gt;0,O14&lt;&gt;"",P14&lt;&gt;"W",P14&lt;&gt;""),AND(O14="", P14="W"))</formula>
    </cfRule>
  </conditionalFormatting>
  <conditionalFormatting sqref="P14">
    <cfRule type="expression" dxfId="64" priority="2">
      <formula xml:space="preserve"> OR(AND(O14=0,O14&lt;&gt;"",P14&lt;&gt;"Z",P14&lt;&gt;""),AND(O14&gt;0,O14&lt;&gt;"",P14&lt;&gt;"W",P14&lt;&gt;""),AND(O14="", P14="W"))</formula>
    </cfRule>
  </conditionalFormatting>
  <conditionalFormatting sqref="Q14">
    <cfRule type="expression" dxfId="63" priority="1">
      <formula xml:space="preserve"> AND(OR(P14="X",P14="W"),Q14="")</formula>
    </cfRule>
  </conditionalFormatting>
  <dataValidations count="5">
    <dataValidation type="list" allowBlank="1" showDropDown="1" showInputMessage="1" showErrorMessage="1" errorTitle="إدخال غير صحيح" error="يرجى إدخال أحد رموز البيانات المفقودة التالية_x000a_Z  -لا تنطبق_x000a_M - مفقودة_x000a_X - بيانات مدرجة في فئة أخرى_x000a_W - تشمل بيانات من فئة أخرى" sqref="P14">
      <formula1>"Z,M,X,W"</formula1>
    </dataValidation>
    <dataValidation type="list" allowBlank="1" showInputMessage="1" showErrorMessage="1" sqref="E5">
      <formula1>"2015,2014, 2013, 2012, 2011, 2010, 2009, 2008, 2007, 2006, 2005"</formula1>
    </dataValidation>
    <dataValidation type="textLength" allowBlank="1" showInputMessage="1" showErrorMessage="1" errorTitle="إدخال غير صحيح" error="ينبغي أن يكون محتوى النص ما بين 2 و 500 حرف" sqref="Q14">
      <formula1>2</formula1>
      <formula2>500</formula2>
    </dataValidation>
    <dataValidation type="decimal" operator="greaterThanOrEqual" allowBlank="1" showInputMessage="1" showErrorMessage="1" errorTitle="إدخال غير صحيح" error="يرجى إدخال قيمة عددية" sqref="O14">
      <formula1>0</formula1>
    </dataValidation>
    <dataValidation allowBlank="1" showInputMessage="1" showErrorMessage="1" sqref="O15:Q1048576 R1:XFD1048576 A1:C1048576 F5:N1048576 D6:E1048576 D1:D5 E1:Q3 O5:Q13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2" orientation="landscape" horizontalDpi="1200" verticalDpi="1200" r:id="rId1"/>
  <headerFooter>
    <oddFooter>&amp;CPage &amp;P of &amp;N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12</vt:i4>
      </vt:variant>
    </vt:vector>
  </HeadingPairs>
  <TitlesOfParts>
    <vt:vector size="28" baseType="lpstr">
      <vt:lpstr>HR</vt:lpstr>
      <vt:lpstr>EXP</vt:lpstr>
      <vt:lpstr>Legent</vt:lpstr>
      <vt:lpstr>VAL_R1</vt:lpstr>
      <vt:lpstr>R2</vt:lpstr>
      <vt:lpstr>R3</vt:lpstr>
      <vt:lpstr>R4</vt:lpstr>
      <vt:lpstr>R5</vt:lpstr>
      <vt:lpstr>R6</vt:lpstr>
      <vt:lpstr>R7</vt:lpstr>
      <vt:lpstr>R8</vt:lpstr>
      <vt:lpstr>R9</vt:lpstr>
      <vt:lpstr>R10</vt:lpstr>
      <vt:lpstr>VAL_Changes</vt:lpstr>
      <vt:lpstr>VAL_Drop_Down_Lists</vt:lpstr>
      <vt:lpstr>Parameters</vt:lpstr>
      <vt:lpstr>A19A</vt:lpstr>
      <vt:lpstr>A19B</vt:lpstr>
      <vt:lpstr>A4A</vt:lpstr>
      <vt:lpstr>A9A</vt:lpstr>
      <vt:lpstr>D3A</vt:lpstr>
      <vt:lpstr>D3D</vt:lpstr>
      <vt:lpstr>gender</vt:lpstr>
      <vt:lpstr>I14a</vt:lpstr>
      <vt:lpstr>I8a</vt:lpstr>
      <vt:lpstr>sourceofexpend</vt:lpstr>
      <vt:lpstr>TypeOfExpend</vt:lpstr>
      <vt:lpstr>TypeOfResearch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</dc:creator>
  <cp:lastModifiedBy>hp1</cp:lastModifiedBy>
  <cp:lastPrinted>2015-11-15T06:33:55Z</cp:lastPrinted>
  <dcterms:created xsi:type="dcterms:W3CDTF">2015-06-20T06:53:23Z</dcterms:created>
  <dcterms:modified xsi:type="dcterms:W3CDTF">2015-12-06T07:22:52Z</dcterms:modified>
</cp:coreProperties>
</file>